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ird\Dropbox\Events\"/>
    </mc:Choice>
  </mc:AlternateContent>
  <xr:revisionPtr revIDLastSave="0" documentId="13_ncr:1_{536C7ECE-9A30-4C41-894A-50C74B209E1A}" xr6:coauthVersionLast="40" xr6:coauthVersionMax="40" xr10:uidLastSave="{00000000-0000-0000-0000-000000000000}"/>
  <bookViews>
    <workbookView xWindow="2835" yWindow="0" windowWidth="24000" windowHeight="9735" xr2:uid="{00000000-000D-0000-FFFF-FFFF00000000}"/>
  </bookViews>
  <sheets>
    <sheet name="Results" sheetId="2" r:id="rId1"/>
    <sheet name="Definitions" sheetId="3" state="veryHidden" r:id="rId2"/>
  </sheets>
  <definedNames>
    <definedName name="FL">Results!$B:$B</definedName>
    <definedName name="Kz">Definitions!$D$8</definedName>
    <definedName name="L">Definitions!$D$11</definedName>
    <definedName name="lft">#REF!</definedName>
    <definedName name="lift">#REF!</definedName>
    <definedName name="M">Definitions!$D$10</definedName>
    <definedName name="Mg">Definitions!$D$9</definedName>
    <definedName name="We">Definitions!$D$12</definedName>
    <definedName name="Wei">Results!$C:$C</definedName>
    <definedName name="weight">#REF!</definedName>
    <definedName name="wt">#REF!</definedName>
  </definedNames>
  <calcPr calcId="19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E11" i="2"/>
  <c r="F11" i="2"/>
  <c r="D12" i="2"/>
  <c r="E12" i="2"/>
  <c r="F12" i="2"/>
  <c r="F8" i="2" l="1"/>
  <c r="F10" i="2"/>
  <c r="F6" i="2"/>
  <c r="D7" i="3"/>
  <c r="B9" i="2" l="1"/>
  <c r="E8" i="2"/>
  <c r="D8" i="2"/>
  <c r="G8" i="2" s="1"/>
  <c r="H8" i="2" s="1"/>
  <c r="D10" i="2"/>
  <c r="G10" i="2" s="1"/>
  <c r="H10" i="2" s="1"/>
  <c r="E10" i="2"/>
  <c r="B7" i="2"/>
  <c r="G11" i="2"/>
  <c r="H11" i="2" s="1"/>
  <c r="G12" i="2"/>
  <c r="H12" i="2" s="1"/>
  <c r="D6" i="2"/>
  <c r="E6" i="2"/>
  <c r="D7" i="2" l="1"/>
  <c r="F7" i="2"/>
  <c r="G6" i="2"/>
  <c r="H6" i="2" s="1"/>
  <c r="D9" i="2"/>
  <c r="F9" i="2"/>
  <c r="E9" i="2"/>
  <c r="E7" i="2"/>
  <c r="G9" i="2" l="1"/>
  <c r="H9" i="2" s="1"/>
  <c r="G7" i="2"/>
  <c r="H7" i="2" s="1"/>
</calcChain>
</file>

<file path=xl/sharedStrings.xml><?xml version="1.0" encoding="utf-8"?>
<sst xmlns="http://schemas.openxmlformats.org/spreadsheetml/2006/main" count="22" uniqueCount="21">
  <si>
    <t>L</t>
  </si>
  <si>
    <t>W</t>
  </si>
  <si>
    <t>Free Lift</t>
  </si>
  <si>
    <t>Weight</t>
  </si>
  <si>
    <t>Average fpm</t>
  </si>
  <si>
    <t>Kz</t>
  </si>
  <si>
    <t>Mg</t>
  </si>
  <si>
    <t>M</t>
  </si>
  <si>
    <t>We</t>
  </si>
  <si>
    <t>Formula 1</t>
  </si>
  <si>
    <t>Formula 2</t>
  </si>
  <si>
    <t>Formula 3</t>
  </si>
  <si>
    <t>Reduce 12%</t>
  </si>
  <si>
    <t>Pibal Description</t>
  </si>
  <si>
    <t>Qualatex 16" onyx free</t>
  </si>
  <si>
    <t>Qualatex 16" onyx with light</t>
  </si>
  <si>
    <t>Qualatex 11" onyx</t>
  </si>
  <si>
    <t>Qualatex 11" onyx with light</t>
  </si>
  <si>
    <t>Qualatex 9" onyx</t>
  </si>
  <si>
    <t>There are three common formulae for calculating the climb rate of any pibal.  I have found that they all give similar results but that in the real world they are about 6% to 15% high.
My practice is to average the three results and reduce by 12%.  This seems to give a pretty accurate result in most situations.
I have provided the weight of the pibals I use, but you can replace the values in the yellow cells with your own pibals.  Andrew Baird</t>
  </si>
  <si>
    <r>
      <t xml:space="preserve">Pibal Climb Rate Calculations </t>
    </r>
    <r>
      <rPr>
        <b/>
        <sz val="12"/>
        <color theme="1"/>
        <rFont val="Calibri"/>
        <family val="2"/>
        <scheme val="minor"/>
      </rPr>
      <t>V1.0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</si>
</sst>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4" fillId="0" borderId="0" xfId="0" applyFont="1"/>
    <xf numFmtId="0" fontId="0" fillId="0" borderId="0" xfId="0" applyAlignment="1">
      <alignment horizontal="left" vertical="top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2" borderId="4" xfId="0" applyFill="1" applyBorder="1"/>
    <xf numFmtId="164" fontId="0" fillId="0" borderId="4" xfId="1" applyNumberFormat="1" applyFont="1" applyBorder="1"/>
    <xf numFmtId="165" fontId="0" fillId="0" borderId="4" xfId="1" applyNumberFormat="1" applyFont="1" applyBorder="1"/>
    <xf numFmtId="0" fontId="0" fillId="2" borderId="5" xfId="0" applyFill="1" applyBorder="1"/>
    <xf numFmtId="164" fontId="0" fillId="0" borderId="6" xfId="1" applyNumberFormat="1" applyFont="1" applyBorder="1"/>
    <xf numFmtId="0" fontId="0" fillId="2" borderId="6" xfId="0" applyFill="1" applyBorder="1"/>
    <xf numFmtId="164" fontId="2" fillId="0" borderId="7" xfId="1" applyNumberFormat="1" applyFont="1" applyBorder="1"/>
    <xf numFmtId="0" fontId="0" fillId="2" borderId="8" xfId="0" applyFill="1" applyBorder="1"/>
    <xf numFmtId="164" fontId="2" fillId="0" borderId="9" xfId="1" applyNumberFormat="1" applyFont="1" applyBorder="1"/>
    <xf numFmtId="0" fontId="0" fillId="2" borderId="10" xfId="0" applyFill="1" applyBorder="1"/>
    <xf numFmtId="164" fontId="0" fillId="0" borderId="11" xfId="1" applyNumberFormat="1" applyFont="1" applyBorder="1"/>
    <xf numFmtId="0" fontId="0" fillId="2" borderId="11" xfId="0" applyFill="1" applyBorder="1"/>
    <xf numFmtId="165" fontId="0" fillId="0" borderId="11" xfId="1" applyNumberFormat="1" applyFont="1" applyBorder="1"/>
    <xf numFmtId="164" fontId="2" fillId="0" borderId="1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B6B7-55BA-48C5-A35D-4AB639C74A20}">
  <sheetPr codeName="Sheet2"/>
  <dimension ref="A1:V12"/>
  <sheetViews>
    <sheetView tabSelected="1" workbookViewId="0">
      <selection activeCell="M11" sqref="M11"/>
    </sheetView>
  </sheetViews>
  <sheetFormatPr defaultRowHeight="15" x14ac:dyDescent="0.25"/>
  <cols>
    <col min="1" max="1" width="27.28515625" customWidth="1"/>
    <col min="4" max="5" width="9.7109375" bestFit="1" customWidth="1"/>
    <col min="6" max="6" width="12" bestFit="1" customWidth="1"/>
    <col min="7" max="7" width="12.28515625" bestFit="1" customWidth="1"/>
    <col min="8" max="8" width="12" bestFit="1" customWidth="1"/>
    <col min="13" max="13" width="17.85546875" bestFit="1" customWidth="1"/>
    <col min="16" max="16" width="9.28515625" bestFit="1" customWidth="1"/>
  </cols>
  <sheetData>
    <row r="1" spans="1:22" ht="40.5" customHeight="1" x14ac:dyDescent="0.4">
      <c r="A1" s="4" t="s">
        <v>20</v>
      </c>
    </row>
    <row r="3" spans="1:22" ht="111" customHeight="1" x14ac:dyDescent="0.25">
      <c r="A3" s="5" t="s">
        <v>19</v>
      </c>
      <c r="B3" s="5"/>
      <c r="C3" s="5"/>
      <c r="D3" s="5"/>
      <c r="E3" s="5"/>
      <c r="F3" s="5"/>
      <c r="G3" s="5"/>
      <c r="H3" s="5"/>
    </row>
    <row r="4" spans="1:22" ht="15.75" thickBot="1" x14ac:dyDescent="0.3">
      <c r="T4" s="2"/>
      <c r="V4" s="3"/>
    </row>
    <row r="5" spans="1:22" s="1" customFormat="1" ht="15.75" thickBot="1" x14ac:dyDescent="0.3">
      <c r="A5" s="6" t="s">
        <v>13</v>
      </c>
      <c r="B5" s="7" t="s">
        <v>2</v>
      </c>
      <c r="C5" s="7" t="s">
        <v>3</v>
      </c>
      <c r="D5" s="7" t="s">
        <v>9</v>
      </c>
      <c r="E5" s="7" t="s">
        <v>10</v>
      </c>
      <c r="F5" s="7" t="s">
        <v>11</v>
      </c>
      <c r="G5" s="7" t="s">
        <v>4</v>
      </c>
      <c r="H5" s="8" t="s">
        <v>12</v>
      </c>
      <c r="R5"/>
      <c r="S5"/>
      <c r="T5" s="2"/>
      <c r="V5" s="3"/>
    </row>
    <row r="6" spans="1:22" ht="19.5" customHeight="1" x14ac:dyDescent="0.25">
      <c r="A6" s="12" t="s">
        <v>14</v>
      </c>
      <c r="B6" s="14">
        <v>33.5</v>
      </c>
      <c r="C6" s="14">
        <v>6.6420000000000003</v>
      </c>
      <c r="D6" s="13">
        <f>72*3.25*(FL^3 /(FL+Wei)^2)^0.208</f>
        <v>450.55377234861567</v>
      </c>
      <c r="E6" s="13">
        <f>229.54*(FL^0.63 / (FL + Wei)^0.42)</f>
        <v>444.75928457358282</v>
      </c>
      <c r="F6" s="13">
        <f>Kz*((1-(Mg/M))^(1/3))* ((B6^(1/2))/((B6+C6)^(1/3)))</f>
        <v>467.66338496229974</v>
      </c>
      <c r="G6" s="13">
        <f>AVERAGE(D6:F6)</f>
        <v>454.32548062816608</v>
      </c>
      <c r="H6" s="15">
        <f>G6*0.88</f>
        <v>399.80642295278614</v>
      </c>
      <c r="Q6" s="1"/>
      <c r="T6" s="2"/>
      <c r="U6" s="1"/>
      <c r="V6" s="3"/>
    </row>
    <row r="7" spans="1:22" ht="19.5" customHeight="1" x14ac:dyDescent="0.25">
      <c r="A7" s="16" t="s">
        <v>15</v>
      </c>
      <c r="B7" s="9">
        <f>B6-4</f>
        <v>29.5</v>
      </c>
      <c r="C7" s="9">
        <v>6.6420000000000003</v>
      </c>
      <c r="D7" s="10">
        <f>72*3.25*(FL^3 /(FL+Wei)^2)^0.208</f>
        <v>434.76215007458268</v>
      </c>
      <c r="E7" s="10">
        <f>229.54*(FL^0.63 / (FL + Wei)^0.42)</f>
        <v>429.02354895499343</v>
      </c>
      <c r="F7" s="10">
        <f>Kz*((1-(Mg/M))^(1/3))* ((B7^(1/2))/((B7+C7)^(1/3)))</f>
        <v>454.48293571631416</v>
      </c>
      <c r="G7" s="10">
        <f>AVERAGE(D7:F7)</f>
        <v>439.42287824863007</v>
      </c>
      <c r="H7" s="17">
        <f t="shared" ref="H7:H12" si="0">G7*0.88</f>
        <v>386.69213285879448</v>
      </c>
    </row>
    <row r="8" spans="1:22" ht="19.5" customHeight="1" x14ac:dyDescent="0.25">
      <c r="A8" s="16" t="s">
        <v>16</v>
      </c>
      <c r="B8" s="9">
        <v>12.5</v>
      </c>
      <c r="C8" s="9">
        <v>3.24</v>
      </c>
      <c r="D8" s="10">
        <f>72*3.25*(FL^3 /(FL+Wei)^2)^0.208</f>
        <v>359.5288442596194</v>
      </c>
      <c r="E8" s="10">
        <f>229.54*(FL^0.63 / (FL + Wei)^0.42)</f>
        <v>354.13569188943518</v>
      </c>
      <c r="F8" s="10">
        <f>Kz*((1-(Mg/M))^(1/3))* ((B8^(1/2))/((B8+C8)^(1/3)))</f>
        <v>390.29896350416539</v>
      </c>
      <c r="G8" s="10">
        <f>AVERAGE(D8:F8)</f>
        <v>367.98783321773999</v>
      </c>
      <c r="H8" s="17">
        <f t="shared" si="0"/>
        <v>323.82929323161119</v>
      </c>
    </row>
    <row r="9" spans="1:22" ht="19.5" customHeight="1" x14ac:dyDescent="0.25">
      <c r="A9" s="16" t="s">
        <v>17</v>
      </c>
      <c r="B9" s="9">
        <f>B8-4</f>
        <v>8.5</v>
      </c>
      <c r="C9" s="9">
        <v>3.24</v>
      </c>
      <c r="D9" s="10">
        <f>72*3.25*(FL^3 /(FL+Wei)^2)^0.208</f>
        <v>319.29442726366597</v>
      </c>
      <c r="E9" s="10">
        <f>229.54*(FL^0.63 / (FL + Wei)^0.42)</f>
        <v>314.14611975570421</v>
      </c>
      <c r="F9" s="10">
        <f>Kz*((1-(Mg/M))^(1/3))* ((B9^(1/2))/((B9+C9)^(1/3)))</f>
        <v>354.89297116231984</v>
      </c>
      <c r="G9" s="10">
        <f>AVERAGE(D9:F9)</f>
        <v>329.4445060605633</v>
      </c>
      <c r="H9" s="17">
        <f t="shared" si="0"/>
        <v>289.91116533329568</v>
      </c>
    </row>
    <row r="10" spans="1:22" ht="19.5" customHeight="1" x14ac:dyDescent="0.25">
      <c r="A10" s="16" t="s">
        <v>18</v>
      </c>
      <c r="B10" s="9">
        <v>6.23</v>
      </c>
      <c r="C10" s="9">
        <v>2.2999999999999998</v>
      </c>
      <c r="D10" s="10">
        <f>72*3.25*(FL^3 /(FL+Wei)^2)^0.208</f>
        <v>300.40115736803841</v>
      </c>
      <c r="E10" s="10">
        <f>229.54*(FL^0.63 / (FL + Wei)^0.42)</f>
        <v>295.38419474670019</v>
      </c>
      <c r="F10" s="10">
        <f>Kz*((1-(Mg/M))^(1/3))* ((B10^(1/2))/((B10+C10)^(1/3)))</f>
        <v>337.96493808240649</v>
      </c>
      <c r="G10" s="10">
        <f>AVERAGE(D10:F10)</f>
        <v>311.25009673238168</v>
      </c>
      <c r="H10" s="17">
        <f t="shared" si="0"/>
        <v>273.90008512449589</v>
      </c>
    </row>
    <row r="11" spans="1:22" ht="19.5" customHeight="1" x14ac:dyDescent="0.25">
      <c r="A11" s="16"/>
      <c r="B11" s="9">
        <v>0</v>
      </c>
      <c r="C11" s="9">
        <v>1</v>
      </c>
      <c r="D11" s="10">
        <f>72*3.25*(FL^3 /(FL+Wei)^2)^0.208</f>
        <v>0</v>
      </c>
      <c r="E11" s="10">
        <f>229.54*(FL^0.63 / (FL + Wei)^0.42)</f>
        <v>0</v>
      </c>
      <c r="F11" s="10">
        <f>Kz*((1-(Mg/M))^(1/3))* ((B11^(1/2))/((B11+C11)^(1/3)))</f>
        <v>0</v>
      </c>
      <c r="G11" s="11">
        <f t="shared" ref="G11:G12" si="1">AVERAGE(D11:E11)</f>
        <v>0</v>
      </c>
      <c r="H11" s="17">
        <f t="shared" si="0"/>
        <v>0</v>
      </c>
    </row>
    <row r="12" spans="1:22" ht="19.5" customHeight="1" thickBot="1" x14ac:dyDescent="0.3">
      <c r="A12" s="18"/>
      <c r="B12" s="20">
        <v>0</v>
      </c>
      <c r="C12" s="20">
        <v>1</v>
      </c>
      <c r="D12" s="19">
        <f>72*3.25*(FL^3 /(FL+Wei)^2)^0.208</f>
        <v>0</v>
      </c>
      <c r="E12" s="19">
        <f>229.54*(FL^0.63 / (FL + Wei)^0.42)</f>
        <v>0</v>
      </c>
      <c r="F12" s="19">
        <f>Kz*((1-(Mg/M))^(1/3))* ((B12^(1/2))/((B12+C12)^(1/3)))</f>
        <v>0</v>
      </c>
      <c r="G12" s="21">
        <f t="shared" si="1"/>
        <v>0</v>
      </c>
      <c r="H12" s="22">
        <f t="shared" si="0"/>
        <v>0</v>
      </c>
    </row>
  </sheetData>
  <mergeCells count="1">
    <mergeCell ref="A3:H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D96B-6ABE-4633-A097-7BAA036739D8}">
  <sheetPr codeName="Sheet3"/>
  <dimension ref="C5:D12"/>
  <sheetViews>
    <sheetView workbookViewId="0">
      <selection activeCell="C18" sqref="C18"/>
    </sheetView>
  </sheetViews>
  <sheetFormatPr defaultRowHeight="15" x14ac:dyDescent="0.25"/>
  <sheetData>
    <row r="5" spans="3:4" x14ac:dyDescent="0.25">
      <c r="C5" t="s">
        <v>11</v>
      </c>
    </row>
    <row r="7" spans="3:4" x14ac:dyDescent="0.25">
      <c r="C7" t="s">
        <v>1</v>
      </c>
      <c r="D7">
        <f>Kz*((1-(Mg/M))^(1/3))* ((L^(1/2))/((L+We)^(1/3)))</f>
        <v>467.66338496229974</v>
      </c>
    </row>
    <row r="8" spans="3:4" x14ac:dyDescent="0.25">
      <c r="C8" t="s">
        <v>5</v>
      </c>
      <c r="D8">
        <v>290.7</v>
      </c>
    </row>
    <row r="9" spans="3:4" x14ac:dyDescent="0.25">
      <c r="C9" t="s">
        <v>6</v>
      </c>
      <c r="D9">
        <v>4.0026020000000004</v>
      </c>
    </row>
    <row r="10" spans="3:4" x14ac:dyDescent="0.25">
      <c r="C10" t="s">
        <v>7</v>
      </c>
      <c r="D10">
        <v>29</v>
      </c>
    </row>
    <row r="11" spans="3:4" x14ac:dyDescent="0.25">
      <c r="C11" t="s">
        <v>0</v>
      </c>
      <c r="D11">
        <v>33.5</v>
      </c>
    </row>
    <row r="12" spans="3:4" x14ac:dyDescent="0.25">
      <c r="C12" t="s">
        <v>8</v>
      </c>
      <c r="D12">
        <v>6.6420000000000003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Results</vt:lpstr>
      <vt:lpstr>FL</vt:lpstr>
      <vt:lpstr>Kz</vt:lpstr>
      <vt:lpstr>L</vt:lpstr>
      <vt:lpstr>M</vt:lpstr>
      <vt:lpstr>Mg</vt:lpstr>
      <vt:lpstr>We</vt:lpstr>
      <vt:lpstr>Wei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Andrew Baird</cp:lastModifiedBy>
  <dcterms:created xsi:type="dcterms:W3CDTF">2014-08-07T01:55:14Z</dcterms:created>
  <dcterms:modified xsi:type="dcterms:W3CDTF">2019-01-10T18:16:43Z</dcterms:modified>
</cp:coreProperties>
</file>