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codeName="ThisWorkbook" defaultThemeVersion="166925"/>
  <mc:AlternateContent xmlns:mc="http://schemas.openxmlformats.org/markup-compatibility/2006">
    <mc:Choice Requires="x15">
      <x15ac:absPath xmlns:x15ac="http://schemas.microsoft.com/office/spreadsheetml/2010/11/ac" url="C:\Users\baird\Dropbox\Events\"/>
    </mc:Choice>
  </mc:AlternateContent>
  <xr:revisionPtr revIDLastSave="0" documentId="13_ncr:1_{70B45052-9FDE-41AD-B61D-50A0D3976295}" xr6:coauthVersionLast="40" xr6:coauthVersionMax="40" xr10:uidLastSave="{00000000-0000-0000-0000-000000000000}"/>
  <bookViews>
    <workbookView xWindow="2130" yWindow="60" windowWidth="17400" windowHeight="12405" xr2:uid="{00000000-000D-0000-FFFF-FFFF00000000}"/>
  </bookViews>
  <sheets>
    <sheet name="Data" sheetId="1" r:id="rId1"/>
    <sheet name="Calc" sheetId="7" state="veryHidden" r:id="rId2"/>
  </sheets>
  <definedNames>
    <definedName name="azimuth">Data!$C:$C</definedName>
    <definedName name="CARTAZ">Calc!$D:$D</definedName>
    <definedName name="clinometer">Data!$D$2</definedName>
    <definedName name="COMPASS">Calc!$K:$K</definedName>
    <definedName name="elevation">Data!$D:$D</definedName>
    <definedName name="height">Data!$B:$B</definedName>
    <definedName name="LegDist">Data!#REF!</definedName>
    <definedName name="RADDIST">Calc!$C:$C</definedName>
    <definedName name="SPEED">Calc!$I:$I</definedName>
    <definedName name="TimeTaken">Data!$A:$A</definedName>
  </definedNames>
  <calcPr calcId="191029" iterate="1" iterateCount="1"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8" i="7" l="1"/>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J18" i="7"/>
  <c r="J19" i="7"/>
  <c r="J20" i="7"/>
  <c r="J21" i="7"/>
  <c r="J22" i="7"/>
  <c r="J23" i="7"/>
  <c r="J24" i="7"/>
  <c r="J25" i="7"/>
  <c r="J26" i="7"/>
  <c r="J27" i="7"/>
  <c r="J28" i="7"/>
  <c r="J29" i="7"/>
  <c r="J30" i="7"/>
  <c r="J31" i="7"/>
  <c r="J32" i="7"/>
  <c r="J33" i="7"/>
  <c r="J34" i="7"/>
  <c r="J35" i="7"/>
  <c r="J36" i="7"/>
  <c r="J37" i="7"/>
  <c r="J8" i="7"/>
  <c r="J9" i="7"/>
  <c r="J10" i="7"/>
  <c r="J11" i="7"/>
  <c r="J12" i="7"/>
  <c r="J13" i="7"/>
  <c r="J14" i="7"/>
  <c r="J15" i="7"/>
  <c r="J16" i="7"/>
  <c r="J17" i="7"/>
  <c r="I8" i="7"/>
  <c r="I9" i="7"/>
  <c r="I10" i="7"/>
  <c r="I11" i="7"/>
  <c r="I12" i="7"/>
  <c r="I13" i="7"/>
  <c r="I14" i="7"/>
  <c r="I15" i="7"/>
  <c r="I16" i="7"/>
  <c r="I17" i="7"/>
  <c r="I19" i="7"/>
  <c r="I20" i="7"/>
  <c r="I21" i="7"/>
  <c r="I22" i="7"/>
  <c r="I23" i="7"/>
  <c r="I24" i="7"/>
  <c r="I25" i="7"/>
  <c r="I26" i="7"/>
  <c r="I27" i="7"/>
  <c r="I28" i="7"/>
  <c r="I29" i="7"/>
  <c r="I30" i="7"/>
  <c r="I31" i="7"/>
  <c r="I32" i="7"/>
  <c r="I33" i="7"/>
  <c r="I34" i="7"/>
  <c r="I35" i="7"/>
  <c r="I36" i="7"/>
  <c r="I37" i="7"/>
  <c r="I18" i="7"/>
  <c r="C9" i="1" l="1"/>
  <c r="C10" i="1" s="1"/>
  <c r="D9" i="7" l="1"/>
  <c r="D33" i="7"/>
  <c r="C11" i="1"/>
  <c r="C12" i="1" s="1"/>
  <c r="C13" i="1" s="1"/>
  <c r="C14" i="1" s="1"/>
  <c r="C15" i="1" s="1"/>
  <c r="C16" i="1" s="1"/>
  <c r="D37" i="7" s="1"/>
  <c r="D8" i="7"/>
  <c r="D36" i="7" l="1"/>
  <c r="D35" i="7"/>
  <c r="D34" i="7"/>
  <c r="D28" i="7"/>
  <c r="D30" i="7"/>
  <c r="D22" i="7"/>
  <c r="D14" i="7"/>
  <c r="D29" i="7"/>
  <c r="D12" i="7"/>
  <c r="D27" i="7"/>
  <c r="D19" i="7"/>
  <c r="D11" i="7"/>
  <c r="D20" i="7"/>
  <c r="D26" i="7"/>
  <c r="D18" i="7"/>
  <c r="D10" i="7"/>
  <c r="D21" i="7"/>
  <c r="D25" i="7"/>
  <c r="D17" i="7"/>
  <c r="D13" i="7"/>
  <c r="D32" i="7"/>
  <c r="D24" i="7"/>
  <c r="D16" i="7"/>
  <c r="D31" i="7"/>
  <c r="D23" i="7"/>
  <c r="D15" i="7"/>
  <c r="B8" i="1" l="1"/>
  <c r="C8" i="7" s="1"/>
  <c r="A8" i="1" l="1"/>
  <c r="H8" i="1"/>
  <c r="B9" i="1"/>
  <c r="H8" i="7" l="1"/>
  <c r="E8" i="7"/>
  <c r="F8" i="7"/>
  <c r="H9" i="1"/>
  <c r="C9" i="7"/>
  <c r="F9" i="7" s="1"/>
  <c r="B10" i="1"/>
  <c r="A9" i="1"/>
  <c r="G8" i="7" l="1"/>
  <c r="G8" i="1" s="1"/>
  <c r="E9" i="7"/>
  <c r="G9" i="7" s="1"/>
  <c r="H9" i="7"/>
  <c r="F8" i="1"/>
  <c r="H10" i="1"/>
  <c r="C10" i="7"/>
  <c r="E10" i="7" s="1"/>
  <c r="A10" i="1"/>
  <c r="B11" i="1"/>
  <c r="F10" i="7" l="1"/>
  <c r="F10" i="1" s="1"/>
  <c r="F9" i="1"/>
  <c r="H10" i="7"/>
  <c r="G9" i="1"/>
  <c r="H11" i="1"/>
  <c r="C11" i="7"/>
  <c r="F11" i="7" s="1"/>
  <c r="B12" i="1"/>
  <c r="A11" i="1"/>
  <c r="G10" i="7" l="1"/>
  <c r="G10" i="1" s="1"/>
  <c r="E11" i="7"/>
  <c r="G11" i="7" s="1"/>
  <c r="H11" i="7"/>
  <c r="H12" i="1"/>
  <c r="C12" i="7"/>
  <c r="F12" i="7" s="1"/>
  <c r="A12" i="1"/>
  <c r="B13" i="1"/>
  <c r="F11" i="1" l="1"/>
  <c r="G11" i="1"/>
  <c r="E12" i="7"/>
  <c r="F12" i="1" s="1"/>
  <c r="H12" i="7"/>
  <c r="H13" i="1"/>
  <c r="C13" i="7"/>
  <c r="E13" i="7" s="1"/>
  <c r="B14" i="1"/>
  <c r="A13" i="1"/>
  <c r="G12" i="7" l="1"/>
  <c r="G12" i="1" s="1"/>
  <c r="F13" i="7"/>
  <c r="F13" i="1" s="1"/>
  <c r="H13" i="7"/>
  <c r="H14" i="1"/>
  <c r="C14" i="7"/>
  <c r="F14" i="7" s="1"/>
  <c r="A14" i="1"/>
  <c r="B15" i="1"/>
  <c r="G13" i="7" l="1"/>
  <c r="G13" i="1" s="1"/>
  <c r="E14" i="7"/>
  <c r="G14" i="7" s="1"/>
  <c r="H14" i="7"/>
  <c r="A15" i="1"/>
  <c r="H15" i="1"/>
  <c r="C15" i="7"/>
  <c r="E15" i="7" s="1"/>
  <c r="B16" i="1"/>
  <c r="F14" i="1" l="1"/>
  <c r="G14" i="1"/>
  <c r="F15" i="7"/>
  <c r="F15" i="1" s="1"/>
  <c r="H15" i="7"/>
  <c r="H16" i="1"/>
  <c r="C16" i="7"/>
  <c r="F16" i="7" s="1"/>
  <c r="B17" i="1"/>
  <c r="B18" i="1" s="1"/>
  <c r="A16" i="1"/>
  <c r="G15" i="7" l="1"/>
  <c r="G15" i="1" s="1"/>
  <c r="E16" i="7"/>
  <c r="F16" i="1" s="1"/>
  <c r="H16" i="7"/>
  <c r="C17" i="7"/>
  <c r="A17" i="1"/>
  <c r="H17" i="1"/>
  <c r="G16" i="7" l="1"/>
  <c r="G16" i="1" s="1"/>
  <c r="H17" i="7"/>
  <c r="F17" i="7"/>
  <c r="E17" i="7"/>
  <c r="C18" i="7"/>
  <c r="H18" i="1"/>
  <c r="B19" i="1"/>
  <c r="A18" i="1"/>
  <c r="G17" i="7" l="1"/>
  <c r="G17" i="1" s="1"/>
  <c r="H18" i="7"/>
  <c r="F18" i="7"/>
  <c r="E18" i="7"/>
  <c r="C19" i="7"/>
  <c r="F17" i="1"/>
  <c r="A19" i="1"/>
  <c r="H19" i="1"/>
  <c r="B20" i="1"/>
  <c r="G18" i="7" l="1"/>
  <c r="G18" i="1" s="1"/>
  <c r="F18" i="1"/>
  <c r="C20" i="7"/>
  <c r="H19" i="7"/>
  <c r="F19" i="7"/>
  <c r="E19" i="7"/>
  <c r="H20" i="1"/>
  <c r="A20" i="1"/>
  <c r="B21" i="1"/>
  <c r="F19" i="1" l="1"/>
  <c r="C21" i="7"/>
  <c r="H20" i="7"/>
  <c r="E20" i="7"/>
  <c r="F20" i="7"/>
  <c r="G19" i="7"/>
  <c r="G19" i="1" s="1"/>
  <c r="B22" i="1"/>
  <c r="H21" i="1"/>
  <c r="A21" i="1"/>
  <c r="G20" i="7" l="1"/>
  <c r="G20" i="1" s="1"/>
  <c r="C22" i="7"/>
  <c r="F21" i="7"/>
  <c r="E21" i="7"/>
  <c r="H21" i="7"/>
  <c r="F20" i="1"/>
  <c r="A22" i="1"/>
  <c r="B23" i="1"/>
  <c r="H22" i="1"/>
  <c r="G21" i="7" l="1"/>
  <c r="G21" i="1" s="1"/>
  <c r="F21" i="1"/>
  <c r="H22" i="7"/>
  <c r="F22" i="7"/>
  <c r="E22" i="7"/>
  <c r="C23" i="7"/>
  <c r="B24" i="1"/>
  <c r="H23" i="1"/>
  <c r="A23" i="1"/>
  <c r="G22" i="7" l="1"/>
  <c r="G22" i="1" s="1"/>
  <c r="F22" i="1"/>
  <c r="C24" i="7"/>
  <c r="H23" i="7"/>
  <c r="F23" i="7"/>
  <c r="E23" i="7"/>
  <c r="A24" i="1"/>
  <c r="B25" i="1"/>
  <c r="H24" i="1"/>
  <c r="G23" i="7" l="1"/>
  <c r="G23" i="1" s="1"/>
  <c r="C25" i="7"/>
  <c r="H24" i="7"/>
  <c r="F24" i="7"/>
  <c r="E24" i="7"/>
  <c r="F23" i="1"/>
  <c r="B26" i="1"/>
  <c r="B27" i="1" s="1"/>
  <c r="H25" i="1"/>
  <c r="A25" i="1"/>
  <c r="F24" i="1" l="1"/>
  <c r="C26" i="7"/>
  <c r="H25" i="7"/>
  <c r="F25" i="7"/>
  <c r="E25" i="7"/>
  <c r="G24" i="7"/>
  <c r="G24" i="1" s="1"/>
  <c r="A26" i="1"/>
  <c r="H26" i="1"/>
  <c r="G25" i="7" l="1"/>
  <c r="G25" i="1" s="1"/>
  <c r="F25" i="1"/>
  <c r="C27" i="7"/>
  <c r="F26" i="7"/>
  <c r="E26" i="7"/>
  <c r="H26" i="7"/>
  <c r="A27" i="1"/>
  <c r="B28" i="1"/>
  <c r="H27" i="1"/>
  <c r="G26" i="7" l="1"/>
  <c r="G26" i="1" s="1"/>
  <c r="C28" i="7"/>
  <c r="H27" i="7"/>
  <c r="E27" i="7"/>
  <c r="F27" i="7"/>
  <c r="F26" i="1"/>
  <c r="B29" i="1"/>
  <c r="H28" i="1"/>
  <c r="A28" i="1"/>
  <c r="F27" i="1" l="1"/>
  <c r="H28" i="7"/>
  <c r="C29" i="7"/>
  <c r="E28" i="7"/>
  <c r="F28" i="7"/>
  <c r="G27" i="7"/>
  <c r="G27" i="1" s="1"/>
  <c r="B30" i="1"/>
  <c r="H29" i="1"/>
  <c r="A29" i="1"/>
  <c r="G28" i="7" l="1"/>
  <c r="G28" i="1" s="1"/>
  <c r="F29" i="7"/>
  <c r="E29" i="7"/>
  <c r="C30" i="7"/>
  <c r="H29" i="7"/>
  <c r="F28" i="1"/>
  <c r="A30" i="1"/>
  <c r="B31" i="1"/>
  <c r="H30" i="1"/>
  <c r="G29" i="7" l="1"/>
  <c r="G29" i="1" s="1"/>
  <c r="F29" i="1"/>
  <c r="C31" i="7"/>
  <c r="F30" i="7"/>
  <c r="E30" i="7"/>
  <c r="H30" i="7"/>
  <c r="A31" i="1"/>
  <c r="B32" i="1"/>
  <c r="H31" i="1"/>
  <c r="F30" i="1" l="1"/>
  <c r="G30" i="7"/>
  <c r="G30" i="1" s="1"/>
  <c r="C32" i="7"/>
  <c r="H31" i="7"/>
  <c r="F31" i="7"/>
  <c r="E31" i="7"/>
  <c r="A32" i="1"/>
  <c r="B33" i="1"/>
  <c r="H32" i="1"/>
  <c r="G31" i="7" l="1"/>
  <c r="G31" i="1" s="1"/>
  <c r="F31" i="1"/>
  <c r="C33" i="7"/>
  <c r="H32" i="7"/>
  <c r="E32" i="7"/>
  <c r="F32" i="7"/>
  <c r="A33" i="1"/>
  <c r="B34" i="1"/>
  <c r="H33" i="1"/>
  <c r="F32" i="1" l="1"/>
  <c r="C34" i="7"/>
  <c r="F33" i="7"/>
  <c r="E33" i="7"/>
  <c r="H33" i="7"/>
  <c r="G32" i="7"/>
  <c r="G32" i="1" s="1"/>
  <c r="A34" i="1"/>
  <c r="B35" i="1"/>
  <c r="H34" i="1"/>
  <c r="G33" i="7" l="1"/>
  <c r="G33" i="1" s="1"/>
  <c r="C35" i="7"/>
  <c r="F33" i="1"/>
  <c r="H34" i="7"/>
  <c r="F34" i="7"/>
  <c r="E34" i="7"/>
  <c r="A35" i="1"/>
  <c r="B36" i="1"/>
  <c r="H35" i="1"/>
  <c r="F34" i="1" l="1"/>
  <c r="C36" i="7"/>
  <c r="E35" i="7"/>
  <c r="F35" i="7"/>
  <c r="H35" i="7"/>
  <c r="G34" i="7"/>
  <c r="G34" i="1" s="1"/>
  <c r="A36" i="1"/>
  <c r="B37" i="1"/>
  <c r="H36" i="1"/>
  <c r="F35" i="1" l="1"/>
  <c r="C37" i="7"/>
  <c r="H36" i="7"/>
  <c r="G35" i="7"/>
  <c r="G35" i="1" s="1"/>
  <c r="E36" i="7"/>
  <c r="F36" i="7"/>
  <c r="H37" i="1"/>
  <c r="A37" i="1"/>
  <c r="F36" i="1" l="1"/>
  <c r="H37" i="7"/>
  <c r="F37" i="7"/>
  <c r="E37" i="7"/>
  <c r="G36" i="7"/>
  <c r="G36" i="1" s="1"/>
  <c r="F37" i="1" l="1"/>
  <c r="G37" i="7"/>
  <c r="G37" i="1" s="1"/>
</calcChain>
</file>

<file path=xl/sharedStrings.xml><?xml version="1.0" encoding="utf-8"?>
<sst xmlns="http://schemas.openxmlformats.org/spreadsheetml/2006/main" count="32" uniqueCount="30">
  <si>
    <t>ALT</t>
  </si>
  <si>
    <t>DIR</t>
  </si>
  <si>
    <t>TIME</t>
  </si>
  <si>
    <t>Pibal Climb Rate</t>
  </si>
  <si>
    <t>Azimuth</t>
  </si>
  <si>
    <t>Elevation</t>
  </si>
  <si>
    <t>X</t>
  </si>
  <si>
    <t>y</t>
  </si>
  <si>
    <t>Radial Dist</t>
  </si>
  <si>
    <t>Leg Dist</t>
  </si>
  <si>
    <t>Leg angle</t>
  </si>
  <si>
    <t>Cartesian</t>
  </si>
  <si>
    <t>LegAng</t>
  </si>
  <si>
    <t>Compass</t>
  </si>
  <si>
    <t>Speed</t>
  </si>
  <si>
    <t>feet</t>
  </si>
  <si>
    <t>mph</t>
  </si>
  <si>
    <t>Seconds</t>
  </si>
  <si>
    <t>CartAz</t>
  </si>
  <si>
    <t>Ft</t>
  </si>
  <si>
    <t>Mph</t>
  </si>
  <si>
    <t>SPEED</t>
  </si>
  <si>
    <t>mag</t>
  </si>
  <si>
    <t xml:space="preserve">Vertical is </t>
  </si>
  <si>
    <t>This is the climb rate of the Pibal in Feet per minute</t>
  </si>
  <si>
    <t>For some clinometers, vertical is 90 degrees and for others it is zero degrees.</t>
  </si>
  <si>
    <t>Ft.</t>
  </si>
  <si>
    <t>Degrees</t>
  </si>
  <si>
    <t>OK, you found me!
The only intention behind hiding this page is to stop inadvertent errors by modifying the formulae.
As I mentioned I rewrote this spreadsheet quicly for a seminar so I apologize if there are any errors.  Use at your own risk, but let me know if you find any problems.
Andy Baird.</t>
  </si>
  <si>
    <r>
      <t xml:space="preserve">This is a simple Spreadsheet for calculating hand pibals.
Actually, it replaces a more detailed spreadsheet I wrote about 10 years ago, that has since been lost to one or more failed computers.  I wrote it quickly, so I apologize in advance if you run into any problems.
If you have any questions, please let me know.
Andrew Baird
7399 Newman Blvd
Dexter, MI 48130
baird@cameronballoons.com
</t>
    </r>
    <r>
      <rPr>
        <b/>
        <sz val="10"/>
        <rFont val="Arial"/>
        <family val="2"/>
      </rPr>
      <t>INSTRUCTIONS
This is designed for using a hand compass and clinometer or smartphone, to give azimuth (compass bearing) and elevation (angle from the ground up) when each pibal reading is taken.  With a series of these readings, it is easy to calculate the speed and direction of each wind layer.</t>
    </r>
    <r>
      <rPr>
        <sz val="10"/>
        <rFont val="Arial"/>
        <family val="2"/>
      </rPr>
      <t xml:space="preserve">
</t>
    </r>
    <r>
      <rPr>
        <b/>
        <sz val="10"/>
        <rFont val="Arial"/>
        <family val="2"/>
      </rPr>
      <t xml:space="preserve">1.  Enter the climb rate for the pibal you are using.  See the "Pibal Climb Rate" spreadsheet for help in calculating that.
2.  Enter 0 or 90 into the "Vertical is" cell, depending on your clinometer.
3.  For each time increment (minutes and seconds since the release of the pibal) enter the compass reading (azimuth) and clinometer reading (elevation).  The spreadsheet will calculate the speed and direction for each wind layer.  
There is no correction for True or Magnetic, so assuming your input readings are in magnetic directly from the compass, the output will be magnetic also.
</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</si>
</sst>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ss"/>
    <numFmt numFmtId="165" formatCode="_(* #,##0.0_);_(* \(#,##0.0\);_(* &quot;-&quot;??_);_(@_)"/>
    <numFmt numFmtId="166" formatCode="_(* #,##0_);_(* \(#,##0\);_(* &quot;-&quot;??_);_(@_)"/>
    <numFmt numFmtId="167" formatCode="0.0000000000000000000"/>
    <numFmt numFmtId="168" formatCode="_(* #,##0.0000000_);_(* \(#,##0.0000000\);_(* &quot;-&quot;??_);_(@_)"/>
  </numFmts>
  <fonts count="5" x14ac:knownFonts="1">
    <font>
      <sz val="10"/>
      <name val="Arial"/>
    </font>
    <font>
      <sz val="10"/>
      <name val="Arial"/>
      <family val="2"/>
    </font>
    <font>
      <b/>
      <sz val="10"/>
      <name val="Arial"/>
      <family val="2"/>
    </font>
    <font>
      <sz val="10"/>
      <name val="Arial"/>
      <family val="2"/>
    </font>
    <font>
      <sz val="24"/>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3" fillId="0" borderId="0" xfId="0" applyFont="1"/>
    <xf numFmtId="167" fontId="0" fillId="0" borderId="0" xfId="0" applyNumberFormat="1"/>
    <xf numFmtId="167" fontId="3" fillId="0" borderId="0" xfId="0" applyNumberFormat="1" applyFont="1"/>
    <xf numFmtId="43" fontId="0" fillId="0" borderId="0" xfId="1" applyFont="1"/>
    <xf numFmtId="43" fontId="3" fillId="0" borderId="0" xfId="1" applyFont="1"/>
    <xf numFmtId="168" fontId="0" fillId="0" borderId="0" xfId="1" applyNumberFormat="1" applyFont="1"/>
    <xf numFmtId="168" fontId="3" fillId="0" borderId="0" xfId="1" applyNumberFormat="1" applyFont="1"/>
    <xf numFmtId="0" fontId="3" fillId="0" borderId="0" xfId="0" applyFont="1" applyFill="1" applyBorder="1"/>
    <xf numFmtId="0" fontId="3" fillId="0" borderId="0" xfId="0" applyFont="1" applyAlignment="1">
      <alignment horizontal="center" vertical="center"/>
    </xf>
    <xf numFmtId="0" fontId="3" fillId="0" borderId="0" xfId="0" applyFont="1" applyFill="1" applyAlignment="1">
      <alignment horizontal="center" vertical="center"/>
    </xf>
    <xf numFmtId="164" fontId="3" fillId="0" borderId="0" xfId="0" applyNumberFormat="1" applyFont="1" applyAlignment="1">
      <alignment horizontal="center" vertical="center"/>
    </xf>
    <xf numFmtId="164" fontId="3" fillId="0" borderId="3" xfId="0" applyNumberFormat="1" applyFont="1" applyBorder="1" applyAlignment="1">
      <alignment horizontal="center" vertical="center"/>
    </xf>
    <xf numFmtId="164"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2" borderId="0" xfId="0" applyFont="1" applyFill="1" applyBorder="1" applyAlignment="1">
      <alignment horizontal="center" vertical="center" wrapText="1"/>
    </xf>
    <xf numFmtId="0" fontId="2" fillId="0" borderId="0" xfId="0" applyFont="1" applyBorder="1" applyAlignment="1">
      <alignment horizontal="center" vertical="center"/>
    </xf>
    <xf numFmtId="0" fontId="3" fillId="2" borderId="0" xfId="0" applyFont="1" applyFill="1" applyBorder="1" applyAlignment="1">
      <alignment horizontal="center" vertical="center"/>
    </xf>
    <xf numFmtId="164" fontId="3" fillId="0" borderId="4" xfId="0" applyNumberFormat="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2" borderId="6" xfId="0" applyFont="1" applyFill="1" applyBorder="1" applyAlignment="1">
      <alignment horizontal="center" vertical="center" wrapText="1"/>
    </xf>
    <xf numFmtId="0" fontId="3" fillId="0" borderId="7" xfId="0" applyFont="1" applyBorder="1" applyAlignment="1">
      <alignment horizontal="center" vertical="center"/>
    </xf>
    <xf numFmtId="0" fontId="2" fillId="0" borderId="8" xfId="0" applyFont="1" applyBorder="1" applyAlignment="1">
      <alignment horizontal="center" vertical="center"/>
    </xf>
    <xf numFmtId="0" fontId="3" fillId="0" borderId="8" xfId="0" applyFont="1" applyBorder="1" applyAlignment="1">
      <alignment horizontal="center" vertical="center"/>
    </xf>
    <xf numFmtId="164" fontId="3" fillId="0" borderId="9" xfId="0" applyNumberFormat="1" applyFont="1" applyBorder="1" applyAlignment="1">
      <alignment horizontal="center" vertical="center"/>
    </xf>
    <xf numFmtId="0" fontId="2" fillId="0" borderId="10" xfId="0" applyFont="1" applyBorder="1" applyAlignment="1">
      <alignment horizontal="center" vertical="center"/>
    </xf>
    <xf numFmtId="0" fontId="3" fillId="2" borderId="10" xfId="0" applyFont="1" applyFill="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166" fontId="2" fillId="0" borderId="0" xfId="0" applyNumberFormat="1" applyFont="1" applyBorder="1" applyAlignment="1">
      <alignment horizontal="center" vertical="center"/>
    </xf>
    <xf numFmtId="165" fontId="2" fillId="0" borderId="0" xfId="0" applyNumberFormat="1" applyFont="1" applyBorder="1" applyAlignment="1">
      <alignment horizontal="center" vertical="center"/>
    </xf>
    <xf numFmtId="166" fontId="2" fillId="0" borderId="10" xfId="0" applyNumberFormat="1" applyFont="1" applyBorder="1" applyAlignment="1">
      <alignment horizontal="center" vertical="center"/>
    </xf>
    <xf numFmtId="165" fontId="2" fillId="0" borderId="10" xfId="0" applyNumberFormat="1" applyFont="1" applyBorder="1" applyAlignment="1">
      <alignment horizontal="center" vertical="center"/>
    </xf>
    <xf numFmtId="0" fontId="2" fillId="0" borderId="0" xfId="0" applyFont="1" applyAlignment="1">
      <alignment horizontal="left" vertical="center"/>
    </xf>
    <xf numFmtId="0" fontId="4" fillId="0" borderId="0" xfId="0" applyFont="1"/>
    <xf numFmtId="0" fontId="3" fillId="3" borderId="0" xfId="0" applyFont="1" applyFill="1" applyAlignment="1">
      <alignment horizontal="center" vertical="center"/>
    </xf>
    <xf numFmtId="166" fontId="3" fillId="3" borderId="1" xfId="1" applyNumberFormat="1" applyFont="1" applyFill="1" applyBorder="1" applyAlignment="1">
      <alignment horizontal="center" vertical="center"/>
    </xf>
    <xf numFmtId="0" fontId="3" fillId="3" borderId="0" xfId="0" applyFont="1" applyFill="1" applyBorder="1" applyAlignment="1">
      <alignment horizontal="center" vertical="center"/>
    </xf>
    <xf numFmtId="0" fontId="3" fillId="3" borderId="10" xfId="0" applyFont="1" applyFill="1" applyBorder="1" applyAlignment="1">
      <alignment horizontal="center" vertical="center"/>
    </xf>
    <xf numFmtId="164" fontId="2" fillId="0" borderId="4" xfId="0" applyNumberFormat="1" applyFont="1" applyBorder="1" applyAlignment="1">
      <alignment horizontal="center" vertical="center"/>
    </xf>
    <xf numFmtId="0" fontId="2" fillId="2" borderId="6" xfId="0" applyFont="1" applyFill="1" applyBorder="1" applyAlignment="1">
      <alignment horizontal="center" vertical="center" wrapText="1"/>
    </xf>
    <xf numFmtId="0" fontId="2" fillId="0" borderId="12" xfId="0" applyFont="1" applyBorder="1" applyAlignment="1">
      <alignment horizontal="center" vertical="center"/>
    </xf>
    <xf numFmtId="0" fontId="3" fillId="3" borderId="6" xfId="0" applyFont="1" applyFill="1" applyBorder="1" applyAlignment="1">
      <alignment horizontal="center" vertical="center"/>
    </xf>
    <xf numFmtId="0" fontId="3" fillId="2" borderId="6" xfId="0" applyFont="1" applyFill="1" applyBorder="1" applyAlignment="1">
      <alignment horizontal="center" vertical="center"/>
    </xf>
    <xf numFmtId="166" fontId="2" fillId="0" borderId="6" xfId="0" applyNumberFormat="1" applyFont="1" applyBorder="1" applyAlignment="1">
      <alignment horizontal="center" vertical="center"/>
    </xf>
    <xf numFmtId="165" fontId="2" fillId="0" borderId="6" xfId="0" applyNumberFormat="1" applyFont="1" applyBorder="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right" vertical="center"/>
    </xf>
    <xf numFmtId="0" fontId="2" fillId="0" borderId="0" xfId="0" applyFont="1" applyAlignment="1">
      <alignment horizontal="left" vertical="center"/>
    </xf>
    <xf numFmtId="0" fontId="0" fillId="0" borderId="0" xfId="0" applyAlignment="1">
      <alignment horizontal="left" vertical="top" wrapText="1"/>
    </xf>
    <xf numFmtId="0" fontId="1"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39"/>
  <sheetViews>
    <sheetView tabSelected="1" workbookViewId="0">
      <selection activeCell="M9" sqref="M9"/>
    </sheetView>
  </sheetViews>
  <sheetFormatPr defaultRowHeight="12.75" x14ac:dyDescent="0.2"/>
  <cols>
    <col min="1" max="1" width="5.5703125" style="11" bestFit="1" customWidth="1"/>
    <col min="2" max="2" width="8.7109375" style="9" customWidth="1"/>
    <col min="3" max="4" width="9.85546875" style="9" customWidth="1"/>
    <col min="5" max="5" width="3.28515625" style="10" customWidth="1"/>
    <col min="6" max="7" width="9.85546875" style="29" customWidth="1"/>
    <col min="8" max="8" width="8.7109375" style="9" customWidth="1"/>
    <col min="10" max="10" width="85.42578125" customWidth="1"/>
  </cols>
  <sheetData>
    <row r="1" spans="1:11" ht="18" customHeight="1" x14ac:dyDescent="0.2">
      <c r="A1" s="48" t="s">
        <v>3</v>
      </c>
      <c r="B1" s="48"/>
      <c r="C1" s="48"/>
      <c r="D1" s="37">
        <v>400</v>
      </c>
      <c r="F1" s="50" t="s">
        <v>24</v>
      </c>
      <c r="G1" s="50"/>
      <c r="H1" s="50"/>
      <c r="I1" s="50"/>
      <c r="J1" s="50"/>
      <c r="K1" s="50"/>
    </row>
    <row r="2" spans="1:11" ht="18" customHeight="1" x14ac:dyDescent="0.2">
      <c r="B2" s="48" t="s">
        <v>23</v>
      </c>
      <c r="C2" s="49"/>
      <c r="D2" s="38">
        <v>0</v>
      </c>
      <c r="F2" s="35" t="s">
        <v>25</v>
      </c>
    </row>
    <row r="4" spans="1:11" ht="13.5" thickBot="1" x14ac:dyDescent="0.25"/>
    <row r="5" spans="1:11" ht="16.5" customHeight="1" thickBot="1" x14ac:dyDescent="0.25">
      <c r="A5" s="18"/>
      <c r="B5" s="19" t="s">
        <v>26</v>
      </c>
      <c r="C5" s="20" t="s">
        <v>27</v>
      </c>
      <c r="D5" s="20" t="s">
        <v>27</v>
      </c>
      <c r="E5" s="21"/>
      <c r="F5" s="30" t="s">
        <v>22</v>
      </c>
      <c r="G5" s="30" t="s">
        <v>20</v>
      </c>
      <c r="H5" s="22" t="s">
        <v>19</v>
      </c>
      <c r="J5" s="52" t="s">
        <v>29</v>
      </c>
    </row>
    <row r="6" spans="1:11" ht="24" customHeight="1" thickBot="1" x14ac:dyDescent="0.25">
      <c r="A6" s="41" t="s">
        <v>2</v>
      </c>
      <c r="B6" s="30" t="s">
        <v>0</v>
      </c>
      <c r="C6" s="30" t="s">
        <v>4</v>
      </c>
      <c r="D6" s="30" t="s">
        <v>5</v>
      </c>
      <c r="E6" s="42"/>
      <c r="F6" s="30" t="s">
        <v>1</v>
      </c>
      <c r="G6" s="30" t="s">
        <v>21</v>
      </c>
      <c r="H6" s="43" t="s">
        <v>0</v>
      </c>
      <c r="J6" s="51"/>
    </row>
    <row r="7" spans="1:11" ht="12.75" hidden="1" customHeight="1" x14ac:dyDescent="0.2">
      <c r="A7" s="12">
        <v>0</v>
      </c>
      <c r="B7" s="14">
        <v>0</v>
      </c>
      <c r="C7" s="14"/>
      <c r="D7" s="14"/>
      <c r="E7" s="15"/>
      <c r="F7" s="16"/>
      <c r="G7" s="16"/>
      <c r="H7" s="24">
        <v>0</v>
      </c>
      <c r="J7" s="51"/>
    </row>
    <row r="8" spans="1:11" ht="17.25" customHeight="1" x14ac:dyDescent="0.2">
      <c r="A8" s="18">
        <f>A7+TIME(0,0,(60/D$1*(B8-B7)))</f>
        <v>1.7361111111111112E-4</v>
      </c>
      <c r="B8" s="30">
        <f>B7+100</f>
        <v>100</v>
      </c>
      <c r="C8" s="44">
        <v>0</v>
      </c>
      <c r="D8" s="44">
        <v>45</v>
      </c>
      <c r="E8" s="45"/>
      <c r="F8" s="46">
        <f t="shared" ref="F8:F37" si="0">COMPASS</f>
        <v>360</v>
      </c>
      <c r="G8" s="47">
        <f t="shared" ref="G8:G37" si="1">SPEED</f>
        <v>4.545454545454545</v>
      </c>
      <c r="H8" s="43">
        <f>B8</f>
        <v>100</v>
      </c>
      <c r="J8" s="51"/>
    </row>
    <row r="9" spans="1:11" ht="17.25" customHeight="1" x14ac:dyDescent="0.2">
      <c r="A9" s="12">
        <f t="shared" ref="A9:A37" si="2">A8+TIME(0,0,(60/D$1*(B9-B8)))</f>
        <v>3.4722222222222224E-4</v>
      </c>
      <c r="B9" s="16">
        <f t="shared" ref="B9:B27" si="3">B8+100</f>
        <v>200</v>
      </c>
      <c r="C9" s="39">
        <f>C8+15</f>
        <v>15</v>
      </c>
      <c r="D9" s="39">
        <v>44</v>
      </c>
      <c r="E9" s="17"/>
      <c r="F9" s="31">
        <f t="shared" si="0"/>
        <v>28.180932418727977</v>
      </c>
      <c r="G9" s="32">
        <f t="shared" si="1"/>
        <v>5.1592615653285234</v>
      </c>
      <c r="H9" s="23">
        <f t="shared" ref="H9:H37" si="4">B9</f>
        <v>200</v>
      </c>
      <c r="J9" s="51"/>
    </row>
    <row r="10" spans="1:11" ht="17.25" customHeight="1" x14ac:dyDescent="0.2">
      <c r="A10" s="12">
        <f t="shared" si="2"/>
        <v>5.2083333333333333E-4</v>
      </c>
      <c r="B10" s="16">
        <f t="shared" si="3"/>
        <v>300</v>
      </c>
      <c r="C10" s="39">
        <f t="shared" ref="C10:C37" si="5">C9+15</f>
        <v>30</v>
      </c>
      <c r="D10" s="39">
        <v>43</v>
      </c>
      <c r="E10" s="17"/>
      <c r="F10" s="31">
        <f t="shared" si="0"/>
        <v>53.777867026643882</v>
      </c>
      <c r="G10" s="32">
        <f t="shared" si="1"/>
        <v>6.0430285484296657</v>
      </c>
      <c r="H10" s="23">
        <f t="shared" si="4"/>
        <v>300</v>
      </c>
      <c r="J10" s="51"/>
    </row>
    <row r="11" spans="1:11" ht="17.25" customHeight="1" x14ac:dyDescent="0.2">
      <c r="A11" s="12">
        <f t="shared" si="2"/>
        <v>6.9444444444444447E-4</v>
      </c>
      <c r="B11" s="16">
        <f t="shared" si="3"/>
        <v>400</v>
      </c>
      <c r="C11" s="39">
        <f t="shared" si="5"/>
        <v>45</v>
      </c>
      <c r="D11" s="39">
        <v>40</v>
      </c>
      <c r="E11" s="17"/>
      <c r="F11" s="31">
        <f t="shared" si="0"/>
        <v>71.644655403504686</v>
      </c>
      <c r="G11" s="32">
        <f t="shared" si="1"/>
        <v>8.439549269374826</v>
      </c>
      <c r="H11" s="23">
        <f t="shared" si="4"/>
        <v>400</v>
      </c>
      <c r="J11" s="51"/>
    </row>
    <row r="12" spans="1:11" ht="17.25" customHeight="1" x14ac:dyDescent="0.2">
      <c r="A12" s="12">
        <f t="shared" si="2"/>
        <v>8.6805555555555562E-4</v>
      </c>
      <c r="B12" s="16">
        <f t="shared" si="3"/>
        <v>500</v>
      </c>
      <c r="C12" s="39">
        <f t="shared" si="5"/>
        <v>60</v>
      </c>
      <c r="D12" s="39">
        <v>39</v>
      </c>
      <c r="E12" s="17"/>
      <c r="F12" s="31">
        <f t="shared" si="0"/>
        <v>98.163962006932593</v>
      </c>
      <c r="G12" s="32">
        <f t="shared" si="1"/>
        <v>9.0759477580773638</v>
      </c>
      <c r="H12" s="23">
        <f t="shared" si="4"/>
        <v>500</v>
      </c>
      <c r="J12" s="51"/>
    </row>
    <row r="13" spans="1:11" ht="17.25" customHeight="1" x14ac:dyDescent="0.2">
      <c r="A13" s="12">
        <f t="shared" si="2"/>
        <v>1.0416666666666667E-3</v>
      </c>
      <c r="B13" s="16">
        <f t="shared" si="3"/>
        <v>600</v>
      </c>
      <c r="C13" s="39">
        <f t="shared" si="5"/>
        <v>75</v>
      </c>
      <c r="D13" s="39">
        <v>38</v>
      </c>
      <c r="E13" s="17"/>
      <c r="F13" s="31">
        <f t="shared" si="0"/>
        <v>117.96951020707334</v>
      </c>
      <c r="G13" s="32">
        <f t="shared" si="1"/>
        <v>10.657098510722792</v>
      </c>
      <c r="H13" s="23">
        <f t="shared" si="4"/>
        <v>600</v>
      </c>
      <c r="J13" s="51"/>
    </row>
    <row r="14" spans="1:11" ht="17.25" customHeight="1" x14ac:dyDescent="0.2">
      <c r="A14" s="12">
        <f t="shared" si="2"/>
        <v>1.2152777777777778E-3</v>
      </c>
      <c r="B14" s="16">
        <f t="shared" si="3"/>
        <v>700</v>
      </c>
      <c r="C14" s="39">
        <f t="shared" si="5"/>
        <v>90</v>
      </c>
      <c r="D14" s="39">
        <v>37</v>
      </c>
      <c r="E14" s="17"/>
      <c r="F14" s="31">
        <f t="shared" si="0"/>
        <v>136.72619787129193</v>
      </c>
      <c r="G14" s="32">
        <f t="shared" si="1"/>
        <v>12.40886693452801</v>
      </c>
      <c r="H14" s="23">
        <f t="shared" si="4"/>
        <v>700</v>
      </c>
      <c r="J14" s="51"/>
    </row>
    <row r="15" spans="1:11" ht="17.25" customHeight="1" x14ac:dyDescent="0.2">
      <c r="A15" s="12">
        <f t="shared" si="2"/>
        <v>1.3888888888888889E-3</v>
      </c>
      <c r="B15" s="16">
        <f t="shared" si="3"/>
        <v>800</v>
      </c>
      <c r="C15" s="39">
        <f t="shared" si="5"/>
        <v>105</v>
      </c>
      <c r="D15" s="39">
        <v>36</v>
      </c>
      <c r="E15" s="17"/>
      <c r="F15" s="31">
        <f t="shared" si="0"/>
        <v>154.70951164996009</v>
      </c>
      <c r="G15" s="32">
        <f t="shared" si="1"/>
        <v>14.327167441980331</v>
      </c>
      <c r="H15" s="23">
        <f t="shared" si="4"/>
        <v>800</v>
      </c>
      <c r="J15" s="51"/>
    </row>
    <row r="16" spans="1:11" ht="17.25" customHeight="1" x14ac:dyDescent="0.2">
      <c r="A16" s="12">
        <f t="shared" si="2"/>
        <v>1.5625000000000001E-3</v>
      </c>
      <c r="B16" s="16">
        <f t="shared" si="3"/>
        <v>900</v>
      </c>
      <c r="C16" s="39">
        <f t="shared" si="5"/>
        <v>120</v>
      </c>
      <c r="D16" s="39">
        <v>34</v>
      </c>
      <c r="E16" s="17"/>
      <c r="F16" s="31">
        <f t="shared" si="0"/>
        <v>166.47082263303713</v>
      </c>
      <c r="G16" s="32">
        <f t="shared" si="1"/>
        <v>17.866943731505494</v>
      </c>
      <c r="H16" s="23">
        <f t="shared" si="4"/>
        <v>900</v>
      </c>
      <c r="J16" s="51"/>
    </row>
    <row r="17" spans="1:10" ht="17.25" customHeight="1" thickBot="1" x14ac:dyDescent="0.25">
      <c r="A17" s="25">
        <f t="shared" si="2"/>
        <v>1.7361111111111112E-3</v>
      </c>
      <c r="B17" s="26">
        <f t="shared" si="3"/>
        <v>1000</v>
      </c>
      <c r="C17" s="40">
        <v>135</v>
      </c>
      <c r="D17" s="40">
        <v>34</v>
      </c>
      <c r="E17" s="27"/>
      <c r="F17" s="33">
        <f t="shared" si="0"/>
        <v>15.709629087402433</v>
      </c>
      <c r="G17" s="34">
        <f t="shared" si="1"/>
        <v>17.998515511737061</v>
      </c>
      <c r="H17" s="28">
        <f t="shared" si="4"/>
        <v>1000</v>
      </c>
      <c r="J17" s="51"/>
    </row>
    <row r="18" spans="1:10" ht="17.25" customHeight="1" x14ac:dyDescent="0.2">
      <c r="A18" s="18">
        <f t="shared" si="2"/>
        <v>1.9097222222222224E-3</v>
      </c>
      <c r="B18" s="30">
        <f>B17+100</f>
        <v>1100</v>
      </c>
      <c r="C18" s="44"/>
      <c r="D18" s="44"/>
      <c r="E18" s="45"/>
      <c r="F18" s="46" t="str">
        <f t="shared" si="0"/>
        <v/>
      </c>
      <c r="G18" s="47">
        <f t="shared" si="1"/>
        <v>0</v>
      </c>
      <c r="H18" s="43">
        <f t="shared" si="4"/>
        <v>1100</v>
      </c>
      <c r="J18" s="51"/>
    </row>
    <row r="19" spans="1:10" ht="17.25" customHeight="1" x14ac:dyDescent="0.2">
      <c r="A19" s="12">
        <f t="shared" si="2"/>
        <v>2.0833333333333333E-3</v>
      </c>
      <c r="B19" s="16">
        <f t="shared" si="3"/>
        <v>1200</v>
      </c>
      <c r="C19" s="39"/>
      <c r="D19" s="39"/>
      <c r="E19" s="17"/>
      <c r="F19" s="31" t="str">
        <f t="shared" si="0"/>
        <v/>
      </c>
      <c r="G19" s="32">
        <f t="shared" si="1"/>
        <v>0</v>
      </c>
      <c r="H19" s="23">
        <f t="shared" si="4"/>
        <v>1200</v>
      </c>
      <c r="J19" s="51"/>
    </row>
    <row r="20" spans="1:10" ht="17.25" customHeight="1" x14ac:dyDescent="0.2">
      <c r="A20" s="12">
        <f t="shared" si="2"/>
        <v>2.2569444444444442E-3</v>
      </c>
      <c r="B20" s="16">
        <f t="shared" si="3"/>
        <v>1300</v>
      </c>
      <c r="C20" s="39"/>
      <c r="D20" s="39"/>
      <c r="E20" s="17"/>
      <c r="F20" s="31" t="str">
        <f t="shared" si="0"/>
        <v/>
      </c>
      <c r="G20" s="32">
        <f t="shared" si="1"/>
        <v>0</v>
      </c>
      <c r="H20" s="23">
        <f t="shared" si="4"/>
        <v>1300</v>
      </c>
      <c r="J20" s="51"/>
    </row>
    <row r="21" spans="1:10" ht="17.25" customHeight="1" x14ac:dyDescent="0.2">
      <c r="A21" s="12">
        <f t="shared" si="2"/>
        <v>2.4305555555555552E-3</v>
      </c>
      <c r="B21" s="16">
        <f t="shared" si="3"/>
        <v>1400</v>
      </c>
      <c r="C21" s="39"/>
      <c r="D21" s="39"/>
      <c r="E21" s="17"/>
      <c r="F21" s="31" t="str">
        <f t="shared" si="0"/>
        <v/>
      </c>
      <c r="G21" s="32">
        <f t="shared" si="1"/>
        <v>0</v>
      </c>
      <c r="H21" s="23">
        <f t="shared" si="4"/>
        <v>1400</v>
      </c>
      <c r="J21" s="51"/>
    </row>
    <row r="22" spans="1:10" ht="17.25" customHeight="1" x14ac:dyDescent="0.2">
      <c r="A22" s="12">
        <f t="shared" si="2"/>
        <v>2.6041666666666661E-3</v>
      </c>
      <c r="B22" s="16">
        <f t="shared" si="3"/>
        <v>1500</v>
      </c>
      <c r="C22" s="39"/>
      <c r="D22" s="39"/>
      <c r="E22" s="17"/>
      <c r="F22" s="31" t="str">
        <f t="shared" si="0"/>
        <v/>
      </c>
      <c r="G22" s="32">
        <f t="shared" si="1"/>
        <v>0</v>
      </c>
      <c r="H22" s="23">
        <f t="shared" si="4"/>
        <v>1500</v>
      </c>
      <c r="J22" s="51"/>
    </row>
    <row r="23" spans="1:10" ht="17.25" customHeight="1" x14ac:dyDescent="0.2">
      <c r="A23" s="12">
        <f t="shared" si="2"/>
        <v>2.777777777777777E-3</v>
      </c>
      <c r="B23" s="16">
        <f t="shared" si="3"/>
        <v>1600</v>
      </c>
      <c r="C23" s="39"/>
      <c r="D23" s="39"/>
      <c r="E23" s="17"/>
      <c r="F23" s="31" t="str">
        <f t="shared" si="0"/>
        <v/>
      </c>
      <c r="G23" s="32">
        <f t="shared" si="1"/>
        <v>0</v>
      </c>
      <c r="H23" s="23">
        <f t="shared" si="4"/>
        <v>1600</v>
      </c>
      <c r="J23" s="51"/>
    </row>
    <row r="24" spans="1:10" ht="17.25" customHeight="1" x14ac:dyDescent="0.2">
      <c r="A24" s="12">
        <f t="shared" si="2"/>
        <v>2.9513888888888879E-3</v>
      </c>
      <c r="B24" s="16">
        <f t="shared" si="3"/>
        <v>1700</v>
      </c>
      <c r="C24" s="39"/>
      <c r="D24" s="39"/>
      <c r="E24" s="17"/>
      <c r="F24" s="31" t="str">
        <f t="shared" si="0"/>
        <v/>
      </c>
      <c r="G24" s="32">
        <f t="shared" si="1"/>
        <v>0</v>
      </c>
      <c r="H24" s="23">
        <f t="shared" si="4"/>
        <v>1700</v>
      </c>
      <c r="J24" s="51"/>
    </row>
    <row r="25" spans="1:10" ht="17.25" customHeight="1" x14ac:dyDescent="0.2">
      <c r="A25" s="12">
        <f t="shared" si="2"/>
        <v>3.1249999999999989E-3</v>
      </c>
      <c r="B25" s="16">
        <f t="shared" si="3"/>
        <v>1800</v>
      </c>
      <c r="C25" s="39"/>
      <c r="D25" s="39"/>
      <c r="E25" s="17"/>
      <c r="F25" s="31" t="str">
        <f t="shared" si="0"/>
        <v/>
      </c>
      <c r="G25" s="32">
        <f t="shared" si="1"/>
        <v>0</v>
      </c>
      <c r="H25" s="23">
        <f t="shared" si="4"/>
        <v>1800</v>
      </c>
      <c r="J25" s="51"/>
    </row>
    <row r="26" spans="1:10" ht="17.25" customHeight="1" x14ac:dyDescent="0.2">
      <c r="A26" s="12">
        <f t="shared" si="2"/>
        <v>3.2986111111111098E-3</v>
      </c>
      <c r="B26" s="16">
        <f t="shared" si="3"/>
        <v>1900</v>
      </c>
      <c r="C26" s="39"/>
      <c r="D26" s="39"/>
      <c r="E26" s="17"/>
      <c r="F26" s="31" t="str">
        <f t="shared" si="0"/>
        <v/>
      </c>
      <c r="G26" s="32">
        <f t="shared" si="1"/>
        <v>0</v>
      </c>
      <c r="H26" s="23">
        <f t="shared" si="4"/>
        <v>1900</v>
      </c>
      <c r="J26" s="51"/>
    </row>
    <row r="27" spans="1:10" ht="17.25" customHeight="1" thickBot="1" x14ac:dyDescent="0.25">
      <c r="A27" s="25">
        <f t="shared" si="2"/>
        <v>3.4722222222222207E-3</v>
      </c>
      <c r="B27" s="26">
        <f t="shared" si="3"/>
        <v>2000</v>
      </c>
      <c r="C27" s="40"/>
      <c r="D27" s="40"/>
      <c r="E27" s="27"/>
      <c r="F27" s="33" t="str">
        <f t="shared" si="0"/>
        <v/>
      </c>
      <c r="G27" s="34">
        <f t="shared" si="1"/>
        <v>0</v>
      </c>
      <c r="H27" s="28">
        <f t="shared" si="4"/>
        <v>2000</v>
      </c>
      <c r="J27" s="51"/>
    </row>
    <row r="28" spans="1:10" ht="17.25" customHeight="1" x14ac:dyDescent="0.2">
      <c r="A28" s="18">
        <f t="shared" si="2"/>
        <v>3.819444444444443E-3</v>
      </c>
      <c r="B28" s="30">
        <f>B27+200</f>
        <v>2200</v>
      </c>
      <c r="C28" s="44"/>
      <c r="D28" s="44"/>
      <c r="E28" s="45"/>
      <c r="F28" s="46" t="str">
        <f t="shared" si="0"/>
        <v/>
      </c>
      <c r="G28" s="47">
        <f t="shared" si="1"/>
        <v>0</v>
      </c>
      <c r="H28" s="43">
        <f t="shared" si="4"/>
        <v>2200</v>
      </c>
      <c r="J28" s="51"/>
    </row>
    <row r="29" spans="1:10" ht="17.25" customHeight="1" x14ac:dyDescent="0.2">
      <c r="A29" s="12">
        <f t="shared" si="2"/>
        <v>4.1666666666666649E-3</v>
      </c>
      <c r="B29" s="16">
        <f t="shared" ref="B29:B37" si="6">B28+200</f>
        <v>2400</v>
      </c>
      <c r="C29" s="39"/>
      <c r="D29" s="39"/>
      <c r="E29" s="17"/>
      <c r="F29" s="31" t="str">
        <f t="shared" si="0"/>
        <v/>
      </c>
      <c r="G29" s="32">
        <f t="shared" si="1"/>
        <v>0</v>
      </c>
      <c r="H29" s="23">
        <f t="shared" si="4"/>
        <v>2400</v>
      </c>
      <c r="J29" s="51"/>
    </row>
    <row r="30" spans="1:10" ht="17.25" customHeight="1" x14ac:dyDescent="0.2">
      <c r="A30" s="12">
        <f t="shared" si="2"/>
        <v>4.5138888888888867E-3</v>
      </c>
      <c r="B30" s="16">
        <f t="shared" si="6"/>
        <v>2600</v>
      </c>
      <c r="C30" s="39"/>
      <c r="D30" s="39"/>
      <c r="E30" s="17"/>
      <c r="F30" s="31" t="str">
        <f t="shared" si="0"/>
        <v/>
      </c>
      <c r="G30" s="32">
        <f t="shared" si="1"/>
        <v>0</v>
      </c>
      <c r="H30" s="23">
        <f t="shared" si="4"/>
        <v>2600</v>
      </c>
      <c r="J30" s="51"/>
    </row>
    <row r="31" spans="1:10" ht="17.25" customHeight="1" x14ac:dyDescent="0.2">
      <c r="A31" s="12">
        <f t="shared" si="2"/>
        <v>4.8611111111111086E-3</v>
      </c>
      <c r="B31" s="16">
        <f t="shared" si="6"/>
        <v>2800</v>
      </c>
      <c r="C31" s="39"/>
      <c r="D31" s="39"/>
      <c r="E31" s="17"/>
      <c r="F31" s="31" t="str">
        <f t="shared" si="0"/>
        <v/>
      </c>
      <c r="G31" s="32">
        <f t="shared" si="1"/>
        <v>0</v>
      </c>
      <c r="H31" s="23">
        <f t="shared" si="4"/>
        <v>2800</v>
      </c>
      <c r="J31" s="51"/>
    </row>
    <row r="32" spans="1:10" ht="17.25" customHeight="1" thickBot="1" x14ac:dyDescent="0.25">
      <c r="A32" s="25">
        <f t="shared" si="2"/>
        <v>5.2083333333333304E-3</v>
      </c>
      <c r="B32" s="26">
        <f t="shared" si="6"/>
        <v>3000</v>
      </c>
      <c r="C32" s="40"/>
      <c r="D32" s="40"/>
      <c r="E32" s="27"/>
      <c r="F32" s="33" t="str">
        <f t="shared" si="0"/>
        <v/>
      </c>
      <c r="G32" s="34">
        <f t="shared" si="1"/>
        <v>0</v>
      </c>
      <c r="H32" s="28">
        <f t="shared" si="4"/>
        <v>3000</v>
      </c>
    </row>
    <row r="33" spans="1:10" ht="17.25" customHeight="1" x14ac:dyDescent="0.2">
      <c r="A33" s="18">
        <f t="shared" si="2"/>
        <v>5.5555555555555523E-3</v>
      </c>
      <c r="B33" s="30">
        <f t="shared" si="6"/>
        <v>3200</v>
      </c>
      <c r="C33" s="44"/>
      <c r="D33" s="44"/>
      <c r="E33" s="45"/>
      <c r="F33" s="46" t="str">
        <f t="shared" si="0"/>
        <v/>
      </c>
      <c r="G33" s="47">
        <f t="shared" si="1"/>
        <v>0</v>
      </c>
      <c r="H33" s="43">
        <f t="shared" si="4"/>
        <v>3200</v>
      </c>
    </row>
    <row r="34" spans="1:10" ht="17.25" customHeight="1" x14ac:dyDescent="0.2">
      <c r="A34" s="12">
        <f t="shared" si="2"/>
        <v>5.9027777777777742E-3</v>
      </c>
      <c r="B34" s="16">
        <f t="shared" si="6"/>
        <v>3400</v>
      </c>
      <c r="C34" s="39"/>
      <c r="D34" s="39"/>
      <c r="E34" s="17"/>
      <c r="F34" s="31" t="str">
        <f t="shared" si="0"/>
        <v/>
      </c>
      <c r="G34" s="32">
        <f t="shared" si="1"/>
        <v>0</v>
      </c>
      <c r="H34" s="23">
        <f t="shared" si="4"/>
        <v>3400</v>
      </c>
    </row>
    <row r="35" spans="1:10" ht="17.25" customHeight="1" x14ac:dyDescent="0.2">
      <c r="A35" s="12">
        <f t="shared" si="2"/>
        <v>6.249999999999996E-3</v>
      </c>
      <c r="B35" s="16">
        <f t="shared" si="6"/>
        <v>3600</v>
      </c>
      <c r="C35" s="39"/>
      <c r="D35" s="39"/>
      <c r="E35" s="17"/>
      <c r="F35" s="31" t="str">
        <f t="shared" si="0"/>
        <v/>
      </c>
      <c r="G35" s="32">
        <f t="shared" si="1"/>
        <v>0</v>
      </c>
      <c r="H35" s="23">
        <f t="shared" si="4"/>
        <v>3600</v>
      </c>
    </row>
    <row r="36" spans="1:10" ht="17.25" customHeight="1" x14ac:dyDescent="0.2">
      <c r="A36" s="12">
        <f t="shared" si="2"/>
        <v>6.5972222222222179E-3</v>
      </c>
      <c r="B36" s="16">
        <f t="shared" si="6"/>
        <v>3800</v>
      </c>
      <c r="C36" s="39"/>
      <c r="D36" s="39"/>
      <c r="E36" s="17"/>
      <c r="F36" s="31" t="str">
        <f t="shared" si="0"/>
        <v/>
      </c>
      <c r="G36" s="32">
        <f t="shared" si="1"/>
        <v>0</v>
      </c>
      <c r="H36" s="23">
        <f t="shared" si="4"/>
        <v>3800</v>
      </c>
    </row>
    <row r="37" spans="1:10" ht="17.25" customHeight="1" thickBot="1" x14ac:dyDescent="0.25">
      <c r="A37" s="25">
        <f t="shared" si="2"/>
        <v>6.9444444444444397E-3</v>
      </c>
      <c r="B37" s="26">
        <f t="shared" si="6"/>
        <v>4000</v>
      </c>
      <c r="C37" s="40"/>
      <c r="D37" s="40"/>
      <c r="E37" s="27"/>
      <c r="F37" s="33" t="str">
        <f t="shared" si="0"/>
        <v/>
      </c>
      <c r="G37" s="34">
        <f t="shared" si="1"/>
        <v>0</v>
      </c>
      <c r="H37" s="28">
        <f t="shared" si="4"/>
        <v>4000</v>
      </c>
    </row>
    <row r="38" spans="1:10" x14ac:dyDescent="0.2">
      <c r="A38" s="13"/>
    </row>
    <row r="39" spans="1:10" ht="30" x14ac:dyDescent="0.4">
      <c r="J39" s="36"/>
    </row>
  </sheetData>
  <mergeCells count="4">
    <mergeCell ref="A1:C1"/>
    <mergeCell ref="B2:C2"/>
    <mergeCell ref="F1:K1"/>
    <mergeCell ref="J5:J31"/>
  </mergeCells>
  <phoneticPr fontId="0" type="noConversion"/>
  <dataValidations count="1">
    <dataValidation type="list" allowBlank="1" showInputMessage="1" showErrorMessage="1" sqref="D2" xr:uid="{00000000-0002-0000-0000-000000000000}">
      <formula1>"0,90"</formula1>
    </dataValidation>
  </dataValidations>
  <pageMargins left="0.5" right="0.5" top="0.28000000000000003" bottom="0.25" header="0.5" footer="0.5"/>
  <pageSetup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K37"/>
  <sheetViews>
    <sheetView workbookViewId="0">
      <selection activeCell="L17" sqref="L17"/>
    </sheetView>
  </sheetViews>
  <sheetFormatPr defaultRowHeight="12.75" x14ac:dyDescent="0.2"/>
  <cols>
    <col min="1" max="1" width="63.7109375" customWidth="1"/>
    <col min="3" max="3" width="10" bestFit="1" customWidth="1"/>
    <col min="4" max="4" width="10" customWidth="1"/>
    <col min="5" max="5" width="12.42578125" bestFit="1" customWidth="1"/>
    <col min="6" max="6" width="25.7109375" style="2" bestFit="1" customWidth="1"/>
    <col min="7" max="7" width="11.85546875" style="4" bestFit="1" customWidth="1"/>
    <col min="8" max="8" width="11.85546875" style="6" customWidth="1"/>
    <col min="9" max="9" width="11.85546875" customWidth="1"/>
    <col min="10" max="10" width="10.140625" style="4" bestFit="1" customWidth="1"/>
    <col min="11" max="11" width="10" style="4" bestFit="1" customWidth="1"/>
  </cols>
  <sheetData>
    <row r="5" spans="1:11" x14ac:dyDescent="0.2">
      <c r="G5" s="5" t="s">
        <v>15</v>
      </c>
      <c r="H5" s="7"/>
      <c r="I5" s="1" t="s">
        <v>16</v>
      </c>
      <c r="J5" s="5" t="s">
        <v>11</v>
      </c>
      <c r="K5" s="5" t="s">
        <v>13</v>
      </c>
    </row>
    <row r="6" spans="1:11" x14ac:dyDescent="0.2">
      <c r="A6" s="52" t="s">
        <v>28</v>
      </c>
      <c r="C6" s="1" t="s">
        <v>8</v>
      </c>
      <c r="D6" s="8" t="s">
        <v>18</v>
      </c>
      <c r="E6" s="1" t="s">
        <v>6</v>
      </c>
      <c r="F6" s="3" t="s">
        <v>7</v>
      </c>
      <c r="G6" s="5" t="s">
        <v>9</v>
      </c>
      <c r="H6" s="7" t="s">
        <v>17</v>
      </c>
      <c r="I6" s="1" t="s">
        <v>14</v>
      </c>
      <c r="J6" s="5" t="s">
        <v>10</v>
      </c>
      <c r="K6" s="5" t="s">
        <v>12</v>
      </c>
    </row>
    <row r="7" spans="1:11" x14ac:dyDescent="0.2">
      <c r="A7" s="51"/>
      <c r="E7">
        <v>0</v>
      </c>
      <c r="F7" s="2">
        <v>0</v>
      </c>
    </row>
    <row r="8" spans="1:11" x14ac:dyDescent="0.2">
      <c r="A8" s="51"/>
      <c r="C8">
        <f>height/TAN(RADIANS(ABS(clinometer-elevation)))</f>
        <v>100.00000000000001</v>
      </c>
      <c r="D8" s="4">
        <f t="shared" ref="D8:D37" si="0">IF(90-azimuth&gt;0,90-azimuth,90-azimuth+360)</f>
        <v>90</v>
      </c>
      <c r="E8">
        <f t="shared" ref="E8:E37" si="1">RADDIST*COS(RADIANS(CARTAZ))</f>
        <v>6.1257422745431008E-15</v>
      </c>
      <c r="F8" s="2">
        <f t="shared" ref="F8:F37" si="2">RADDIST*SIN(RADIANS(CARTAZ))</f>
        <v>100.00000000000001</v>
      </c>
      <c r="G8" s="4">
        <f t="shared" ref="G8:G37" si="3">((E8-E7)^2 + (F8-F7)^2)^(1/2)</f>
        <v>100.00000000000001</v>
      </c>
      <c r="H8" s="4">
        <f>(Data!A8-Data!A7)*60*60*24</f>
        <v>15.000000000000004</v>
      </c>
      <c r="I8" s="4">
        <f t="shared" ref="I8:I17" si="4">IF(ISERROR(G8),0,G8/H8*60*60/5280)</f>
        <v>4.545454545454545</v>
      </c>
      <c r="J8" s="4">
        <f t="shared" ref="J8:J37" si="5">DEGREES(ATAN((F8-F7)/(E8-E7)))</f>
        <v>90</v>
      </c>
      <c r="K8" s="4">
        <f t="shared" ref="K8:K23" si="6">IF(ISERROR(J8),"",IF(90-J8&gt;0,90-J8,90-J8+360))</f>
        <v>360</v>
      </c>
    </row>
    <row r="9" spans="1:11" x14ac:dyDescent="0.2">
      <c r="A9" s="51"/>
      <c r="C9">
        <f t="shared" ref="C9:C37" si="7">height/TAN(RADIANS(elevation))</f>
        <v>207.10606275811392</v>
      </c>
      <c r="D9" s="4">
        <f t="shared" si="0"/>
        <v>75</v>
      </c>
      <c r="E9">
        <f t="shared" si="1"/>
        <v>53.602993397997778</v>
      </c>
      <c r="F9" s="2">
        <f t="shared" si="2"/>
        <v>200.04909479910683</v>
      </c>
      <c r="G9" s="4">
        <f t="shared" si="3"/>
        <v>113.50375443722756</v>
      </c>
      <c r="H9" s="4">
        <f>(Data!A9-Data!A8)*60*60*24</f>
        <v>15.000000000000004</v>
      </c>
      <c r="I9" s="4">
        <f t="shared" si="4"/>
        <v>5.1592615653285234</v>
      </c>
      <c r="J9" s="4">
        <f t="shared" si="5"/>
        <v>61.819067581272023</v>
      </c>
      <c r="K9" s="4">
        <f t="shared" si="6"/>
        <v>28.180932418727977</v>
      </c>
    </row>
    <row r="10" spans="1:11" x14ac:dyDescent="0.2">
      <c r="A10" s="51"/>
      <c r="C10">
        <f t="shared" si="7"/>
        <v>321.71061300740473</v>
      </c>
      <c r="D10" s="4">
        <f t="shared" si="0"/>
        <v>60</v>
      </c>
      <c r="E10">
        <f t="shared" si="1"/>
        <v>160.85530650370239</v>
      </c>
      <c r="F10" s="2">
        <f t="shared" si="2"/>
        <v>278.60956353147697</v>
      </c>
      <c r="G10" s="4">
        <f t="shared" si="3"/>
        <v>132.94662806545264</v>
      </c>
      <c r="H10" s="4">
        <f>(Data!A10-Data!A9)*60*60*24</f>
        <v>15</v>
      </c>
      <c r="I10" s="4">
        <f t="shared" si="4"/>
        <v>6.0430285484296657</v>
      </c>
      <c r="J10" s="4">
        <f t="shared" si="5"/>
        <v>36.222132973356118</v>
      </c>
      <c r="K10" s="4">
        <f t="shared" si="6"/>
        <v>53.777867026643882</v>
      </c>
    </row>
    <row r="11" spans="1:11" x14ac:dyDescent="0.2">
      <c r="A11" s="51"/>
      <c r="C11">
        <f t="shared" si="7"/>
        <v>476.70143703768406</v>
      </c>
      <c r="D11" s="4">
        <f t="shared" si="0"/>
        <v>45</v>
      </c>
      <c r="E11">
        <f t="shared" si="1"/>
        <v>337.07881873071847</v>
      </c>
      <c r="F11" s="2">
        <f t="shared" si="2"/>
        <v>337.07881873071841</v>
      </c>
      <c r="G11" s="4">
        <f t="shared" si="3"/>
        <v>185.67008392624621</v>
      </c>
      <c r="H11" s="4">
        <f>(Data!A11-Data!A10)*60*60*24</f>
        <v>15.000000000000004</v>
      </c>
      <c r="I11" s="4">
        <f t="shared" si="4"/>
        <v>8.439549269374826</v>
      </c>
      <c r="J11" s="4">
        <f t="shared" si="5"/>
        <v>18.355344596495321</v>
      </c>
      <c r="K11" s="4">
        <f t="shared" si="6"/>
        <v>71.644655403504686</v>
      </c>
    </row>
    <row r="12" spans="1:11" x14ac:dyDescent="0.2">
      <c r="A12" s="51"/>
      <c r="C12">
        <f t="shared" si="7"/>
        <v>617.44857826752582</v>
      </c>
      <c r="D12" s="4">
        <f t="shared" si="0"/>
        <v>30</v>
      </c>
      <c r="E12">
        <f t="shared" si="1"/>
        <v>534.72615431026168</v>
      </c>
      <c r="F12" s="2">
        <f t="shared" si="2"/>
        <v>308.72428913376285</v>
      </c>
      <c r="G12" s="4">
        <f t="shared" si="3"/>
        <v>199.67085067770208</v>
      </c>
      <c r="H12" s="4">
        <f>(Data!A12-Data!A11)*60*60*24</f>
        <v>15.000000000000004</v>
      </c>
      <c r="I12" s="4">
        <f t="shared" si="4"/>
        <v>9.0759477580773638</v>
      </c>
      <c r="J12" s="4">
        <f t="shared" si="5"/>
        <v>-8.1639620069326</v>
      </c>
      <c r="K12" s="4">
        <f t="shared" si="6"/>
        <v>98.163962006932593</v>
      </c>
    </row>
    <row r="13" spans="1:11" x14ac:dyDescent="0.2">
      <c r="A13" s="51"/>
      <c r="C13">
        <f t="shared" si="7"/>
        <v>767.96497931584724</v>
      </c>
      <c r="D13" s="4">
        <f t="shared" si="0"/>
        <v>15</v>
      </c>
      <c r="E13">
        <f t="shared" si="1"/>
        <v>741.79720720672697</v>
      </c>
      <c r="F13" s="2">
        <f t="shared" si="2"/>
        <v>198.76396261870468</v>
      </c>
      <c r="G13" s="4">
        <f t="shared" si="3"/>
        <v>234.45616723590132</v>
      </c>
      <c r="H13" s="4">
        <f>(Data!A13-Data!A12)*60*60*24</f>
        <v>14.999999999999995</v>
      </c>
      <c r="I13" s="4">
        <f t="shared" si="4"/>
        <v>10.657098510722792</v>
      </c>
      <c r="J13" s="4">
        <f t="shared" si="5"/>
        <v>-27.969510207073341</v>
      </c>
      <c r="K13" s="4">
        <f t="shared" si="6"/>
        <v>117.96951020707334</v>
      </c>
    </row>
    <row r="14" spans="1:11" x14ac:dyDescent="0.2">
      <c r="A14" s="51"/>
      <c r="C14">
        <f t="shared" si="7"/>
        <v>928.93137513428701</v>
      </c>
      <c r="D14" s="4">
        <f t="shared" si="0"/>
        <v>360</v>
      </c>
      <c r="E14">
        <f t="shared" si="1"/>
        <v>928.93137513428701</v>
      </c>
      <c r="F14" s="2">
        <f t="shared" si="2"/>
        <v>-2.2761576779238226E-13</v>
      </c>
      <c r="G14" s="4">
        <f t="shared" si="3"/>
        <v>272.99507255961629</v>
      </c>
      <c r="H14" s="4">
        <f>(Data!A14-Data!A13)*60*60*24</f>
        <v>15.000000000000004</v>
      </c>
      <c r="I14" s="4">
        <f t="shared" si="4"/>
        <v>12.40886693452801</v>
      </c>
      <c r="J14" s="4">
        <f t="shared" si="5"/>
        <v>-46.72619787129193</v>
      </c>
      <c r="K14" s="4">
        <f t="shared" si="6"/>
        <v>136.72619787129193</v>
      </c>
    </row>
    <row r="15" spans="1:11" x14ac:dyDescent="0.2">
      <c r="A15" s="51"/>
      <c r="C15">
        <f t="shared" si="7"/>
        <v>1101.1055363769387</v>
      </c>
      <c r="D15" s="4">
        <f t="shared" si="0"/>
        <v>345</v>
      </c>
      <c r="E15">
        <f t="shared" si="1"/>
        <v>1063.5862750563624</v>
      </c>
      <c r="F15" s="2">
        <f t="shared" si="2"/>
        <v>-284.98708348217815</v>
      </c>
      <c r="G15" s="4">
        <f t="shared" si="3"/>
        <v>315.19768372356731</v>
      </c>
      <c r="H15" s="4">
        <f>(Data!A15-Data!A14)*60*60*24</f>
        <v>15.000000000000004</v>
      </c>
      <c r="I15" s="4">
        <f t="shared" si="4"/>
        <v>14.327167441980331</v>
      </c>
      <c r="J15" s="4">
        <f t="shared" si="5"/>
        <v>-64.709511649960092</v>
      </c>
      <c r="K15" s="4">
        <f t="shared" si="6"/>
        <v>154.70951164996009</v>
      </c>
    </row>
    <row r="16" spans="1:11" x14ac:dyDescent="0.2">
      <c r="A16" s="51"/>
      <c r="C16">
        <f t="shared" si="7"/>
        <v>1334.304871661466</v>
      </c>
      <c r="D16" s="4">
        <f t="shared" si="0"/>
        <v>330</v>
      </c>
      <c r="E16">
        <f t="shared" si="1"/>
        <v>1155.5419152521642</v>
      </c>
      <c r="F16" s="2">
        <f t="shared" si="2"/>
        <v>-667.15243583073357</v>
      </c>
      <c r="G16" s="4">
        <f t="shared" si="3"/>
        <v>393.07276209312096</v>
      </c>
      <c r="H16" s="4">
        <f>(Data!A16-Data!A15)*60*60*24</f>
        <v>15.000000000000004</v>
      </c>
      <c r="I16" s="4">
        <f t="shared" si="4"/>
        <v>17.866943731505494</v>
      </c>
      <c r="J16" s="4">
        <f t="shared" si="5"/>
        <v>-76.470822633037116</v>
      </c>
      <c r="K16" s="4">
        <f t="shared" si="6"/>
        <v>166.47082263303713</v>
      </c>
    </row>
    <row r="17" spans="1:11" x14ac:dyDescent="0.2">
      <c r="A17" s="51"/>
      <c r="C17">
        <f t="shared" si="7"/>
        <v>1482.5609685127399</v>
      </c>
      <c r="D17" s="4">
        <f t="shared" si="0"/>
        <v>315</v>
      </c>
      <c r="E17">
        <f t="shared" si="1"/>
        <v>1048.3289143578536</v>
      </c>
      <c r="F17" s="2">
        <f t="shared" si="2"/>
        <v>-1048.3289143578543</v>
      </c>
      <c r="G17" s="4">
        <f t="shared" si="3"/>
        <v>395.96734125821536</v>
      </c>
      <c r="H17" s="4">
        <f>(Data!A17-Data!A16)*60*60*24</f>
        <v>15.000000000000004</v>
      </c>
      <c r="I17" s="4">
        <f t="shared" si="4"/>
        <v>17.998515511737061</v>
      </c>
      <c r="J17" s="4">
        <f t="shared" si="5"/>
        <v>74.290370912597567</v>
      </c>
      <c r="K17" s="4">
        <f t="shared" si="6"/>
        <v>15.709629087402433</v>
      </c>
    </row>
    <row r="18" spans="1:11" x14ac:dyDescent="0.2">
      <c r="A18" s="51"/>
      <c r="C18" t="e">
        <f t="shared" si="7"/>
        <v>#DIV/0!</v>
      </c>
      <c r="D18" s="4">
        <f t="shared" si="0"/>
        <v>90</v>
      </c>
      <c r="E18" t="e">
        <f t="shared" si="1"/>
        <v>#DIV/0!</v>
      </c>
      <c r="F18" s="2" t="e">
        <f t="shared" si="2"/>
        <v>#DIV/0!</v>
      </c>
      <c r="G18" s="4" t="e">
        <f t="shared" si="3"/>
        <v>#DIV/0!</v>
      </c>
      <c r="H18" s="4">
        <f>(Data!A18-Data!A17)*60*60*24</f>
        <v>15.000000000000004</v>
      </c>
      <c r="I18" s="4">
        <f>IF(ISERROR(G18),0,G18/H18*60*60/5280)</f>
        <v>0</v>
      </c>
      <c r="J18" s="4" t="e">
        <f t="shared" si="5"/>
        <v>#DIV/0!</v>
      </c>
      <c r="K18" s="4" t="str">
        <f t="shared" si="6"/>
        <v/>
      </c>
    </row>
    <row r="19" spans="1:11" x14ac:dyDescent="0.2">
      <c r="A19" s="51"/>
      <c r="C19" t="e">
        <f t="shared" si="7"/>
        <v>#DIV/0!</v>
      </c>
      <c r="D19" s="4">
        <f t="shared" si="0"/>
        <v>90</v>
      </c>
      <c r="E19" t="e">
        <f t="shared" si="1"/>
        <v>#DIV/0!</v>
      </c>
      <c r="F19" s="2" t="e">
        <f t="shared" si="2"/>
        <v>#DIV/0!</v>
      </c>
      <c r="G19" s="4" t="e">
        <f t="shared" si="3"/>
        <v>#DIV/0!</v>
      </c>
      <c r="H19" s="4">
        <f>(Data!A19-Data!A18)*60*60*24</f>
        <v>14.999999999999984</v>
      </c>
      <c r="I19" s="4">
        <f t="shared" ref="I19:I37" si="8">IF(ISERROR(G19),0,G19/H19*60*60/5280)</f>
        <v>0</v>
      </c>
      <c r="J19" s="4" t="e">
        <f t="shared" si="5"/>
        <v>#DIV/0!</v>
      </c>
      <c r="K19" s="4" t="str">
        <f t="shared" si="6"/>
        <v/>
      </c>
    </row>
    <row r="20" spans="1:11" x14ac:dyDescent="0.2">
      <c r="A20" s="51"/>
      <c r="C20" t="e">
        <f t="shared" si="7"/>
        <v>#DIV/0!</v>
      </c>
      <c r="D20" s="4">
        <f t="shared" si="0"/>
        <v>90</v>
      </c>
      <c r="E20" t="e">
        <f t="shared" si="1"/>
        <v>#DIV/0!</v>
      </c>
      <c r="F20" s="2" t="e">
        <f t="shared" si="2"/>
        <v>#DIV/0!</v>
      </c>
      <c r="G20" s="4" t="e">
        <f t="shared" si="3"/>
        <v>#DIV/0!</v>
      </c>
      <c r="H20" s="4">
        <f>(Data!A20-Data!A19)*60*60*24</f>
        <v>14.999999999999984</v>
      </c>
      <c r="I20" s="4">
        <f t="shared" si="8"/>
        <v>0</v>
      </c>
      <c r="J20" s="4" t="e">
        <f t="shared" si="5"/>
        <v>#DIV/0!</v>
      </c>
      <c r="K20" s="4" t="str">
        <f t="shared" si="6"/>
        <v/>
      </c>
    </row>
    <row r="21" spans="1:11" x14ac:dyDescent="0.2">
      <c r="A21" s="51"/>
      <c r="C21" t="e">
        <f t="shared" si="7"/>
        <v>#DIV/0!</v>
      </c>
      <c r="D21" s="4">
        <f t="shared" si="0"/>
        <v>90</v>
      </c>
      <c r="E21" t="e">
        <f t="shared" si="1"/>
        <v>#DIV/0!</v>
      </c>
      <c r="F21" s="2" t="e">
        <f t="shared" si="2"/>
        <v>#DIV/0!</v>
      </c>
      <c r="G21" s="4" t="e">
        <f t="shared" si="3"/>
        <v>#DIV/0!</v>
      </c>
      <c r="H21" s="4">
        <f>(Data!A21-Data!A20)*60*60*24</f>
        <v>14.999999999999984</v>
      </c>
      <c r="I21" s="4">
        <f t="shared" si="8"/>
        <v>0</v>
      </c>
      <c r="J21" s="4" t="e">
        <f t="shared" si="5"/>
        <v>#DIV/0!</v>
      </c>
      <c r="K21" s="4" t="str">
        <f t="shared" si="6"/>
        <v/>
      </c>
    </row>
    <row r="22" spans="1:11" x14ac:dyDescent="0.2">
      <c r="A22" s="51"/>
      <c r="C22" t="e">
        <f t="shared" si="7"/>
        <v>#DIV/0!</v>
      </c>
      <c r="D22" s="4">
        <f t="shared" si="0"/>
        <v>90</v>
      </c>
      <c r="E22" t="e">
        <f t="shared" si="1"/>
        <v>#DIV/0!</v>
      </c>
      <c r="F22" s="2" t="e">
        <f t="shared" si="2"/>
        <v>#DIV/0!</v>
      </c>
      <c r="G22" s="4" t="e">
        <f t="shared" si="3"/>
        <v>#DIV/0!</v>
      </c>
      <c r="H22" s="4">
        <f>(Data!A22-Data!A21)*60*60*24</f>
        <v>14.999999999999984</v>
      </c>
      <c r="I22" s="4">
        <f t="shared" si="8"/>
        <v>0</v>
      </c>
      <c r="J22" s="4" t="e">
        <f t="shared" si="5"/>
        <v>#DIV/0!</v>
      </c>
      <c r="K22" s="4" t="str">
        <f t="shared" si="6"/>
        <v/>
      </c>
    </row>
    <row r="23" spans="1:11" x14ac:dyDescent="0.2">
      <c r="A23" s="51"/>
      <c r="C23" t="e">
        <f t="shared" si="7"/>
        <v>#DIV/0!</v>
      </c>
      <c r="D23" s="4">
        <f t="shared" si="0"/>
        <v>90</v>
      </c>
      <c r="E23" t="e">
        <f t="shared" si="1"/>
        <v>#DIV/0!</v>
      </c>
      <c r="F23" s="2" t="e">
        <f t="shared" si="2"/>
        <v>#DIV/0!</v>
      </c>
      <c r="G23" s="4" t="e">
        <f t="shared" si="3"/>
        <v>#DIV/0!</v>
      </c>
      <c r="H23" s="4">
        <f>(Data!A23-Data!A22)*60*60*24</f>
        <v>14.999999999999984</v>
      </c>
      <c r="I23" s="4">
        <f t="shared" si="8"/>
        <v>0</v>
      </c>
      <c r="J23" s="4" t="e">
        <f t="shared" si="5"/>
        <v>#DIV/0!</v>
      </c>
      <c r="K23" s="4" t="str">
        <f t="shared" si="6"/>
        <v/>
      </c>
    </row>
    <row r="24" spans="1:11" x14ac:dyDescent="0.2">
      <c r="A24" s="51"/>
      <c r="C24" t="e">
        <f t="shared" si="7"/>
        <v>#DIV/0!</v>
      </c>
      <c r="D24" s="4">
        <f t="shared" si="0"/>
        <v>90</v>
      </c>
      <c r="E24" t="e">
        <f t="shared" si="1"/>
        <v>#DIV/0!</v>
      </c>
      <c r="F24" s="2" t="e">
        <f t="shared" si="2"/>
        <v>#DIV/0!</v>
      </c>
      <c r="G24" s="4" t="e">
        <f t="shared" si="3"/>
        <v>#DIV/0!</v>
      </c>
      <c r="H24" s="4">
        <f>(Data!A24-Data!A23)*60*60*24</f>
        <v>14.999999999999984</v>
      </c>
      <c r="I24" s="4">
        <f t="shared" si="8"/>
        <v>0</v>
      </c>
      <c r="J24" s="4" t="e">
        <f t="shared" si="5"/>
        <v>#DIV/0!</v>
      </c>
      <c r="K24" s="4" t="str">
        <f t="shared" ref="K19:K37" si="9">IF(ISERROR(J24),"",IF(90-J24&gt;0,90-J24,90-J24+360))</f>
        <v/>
      </c>
    </row>
    <row r="25" spans="1:11" x14ac:dyDescent="0.2">
      <c r="A25" s="51"/>
      <c r="C25" t="e">
        <f t="shared" si="7"/>
        <v>#DIV/0!</v>
      </c>
      <c r="D25" s="4">
        <f t="shared" si="0"/>
        <v>90</v>
      </c>
      <c r="E25" t="e">
        <f t="shared" si="1"/>
        <v>#DIV/0!</v>
      </c>
      <c r="F25" s="2" t="e">
        <f t="shared" si="2"/>
        <v>#DIV/0!</v>
      </c>
      <c r="G25" s="4" t="e">
        <f t="shared" si="3"/>
        <v>#DIV/0!</v>
      </c>
      <c r="H25" s="4">
        <f>(Data!A25-Data!A24)*60*60*24</f>
        <v>14.999999999999984</v>
      </c>
      <c r="I25" s="4">
        <f t="shared" si="8"/>
        <v>0</v>
      </c>
      <c r="J25" s="4" t="e">
        <f t="shared" si="5"/>
        <v>#DIV/0!</v>
      </c>
      <c r="K25" s="4" t="str">
        <f t="shared" si="9"/>
        <v/>
      </c>
    </row>
    <row r="26" spans="1:11" x14ac:dyDescent="0.2">
      <c r="A26" s="51"/>
      <c r="C26" t="e">
        <f t="shared" si="7"/>
        <v>#DIV/0!</v>
      </c>
      <c r="D26" s="4">
        <f t="shared" si="0"/>
        <v>90</v>
      </c>
      <c r="E26" t="e">
        <f t="shared" si="1"/>
        <v>#DIV/0!</v>
      </c>
      <c r="F26" s="2" t="e">
        <f t="shared" si="2"/>
        <v>#DIV/0!</v>
      </c>
      <c r="G26" s="4" t="e">
        <f t="shared" si="3"/>
        <v>#DIV/0!</v>
      </c>
      <c r="H26" s="4">
        <f>(Data!A26-Data!A25)*60*60*24</f>
        <v>14.999999999999984</v>
      </c>
      <c r="I26" s="4">
        <f t="shared" si="8"/>
        <v>0</v>
      </c>
      <c r="J26" s="4" t="e">
        <f t="shared" si="5"/>
        <v>#DIV/0!</v>
      </c>
      <c r="K26" s="4" t="str">
        <f t="shared" si="9"/>
        <v/>
      </c>
    </row>
    <row r="27" spans="1:11" x14ac:dyDescent="0.2">
      <c r="A27" s="51"/>
      <c r="C27" t="e">
        <f t="shared" si="7"/>
        <v>#DIV/0!</v>
      </c>
      <c r="D27" s="4">
        <f t="shared" si="0"/>
        <v>90</v>
      </c>
      <c r="E27" t="e">
        <f t="shared" si="1"/>
        <v>#DIV/0!</v>
      </c>
      <c r="F27" s="2" t="e">
        <f t="shared" si="2"/>
        <v>#DIV/0!</v>
      </c>
      <c r="G27" s="4" t="e">
        <f t="shared" si="3"/>
        <v>#DIV/0!</v>
      </c>
      <c r="H27" s="4">
        <f>(Data!A27-Data!A26)*60*60*24</f>
        <v>14.999999999999984</v>
      </c>
      <c r="I27" s="4">
        <f t="shared" si="8"/>
        <v>0</v>
      </c>
      <c r="J27" s="4" t="e">
        <f t="shared" si="5"/>
        <v>#DIV/0!</v>
      </c>
      <c r="K27" s="4" t="str">
        <f t="shared" si="9"/>
        <v/>
      </c>
    </row>
    <row r="28" spans="1:11" x14ac:dyDescent="0.2">
      <c r="A28" s="51"/>
      <c r="C28" t="e">
        <f t="shared" si="7"/>
        <v>#DIV/0!</v>
      </c>
      <c r="D28" s="4">
        <f t="shared" si="0"/>
        <v>90</v>
      </c>
      <c r="E28" t="e">
        <f t="shared" si="1"/>
        <v>#DIV/0!</v>
      </c>
      <c r="F28" s="2" t="e">
        <f t="shared" si="2"/>
        <v>#DIV/0!</v>
      </c>
      <c r="G28" s="4" t="e">
        <f t="shared" si="3"/>
        <v>#DIV/0!</v>
      </c>
      <c r="H28" s="4">
        <f>(Data!A28-Data!A27)*60*60*24</f>
        <v>30.000000000000007</v>
      </c>
      <c r="I28" s="4">
        <f t="shared" si="8"/>
        <v>0</v>
      </c>
      <c r="J28" s="4" t="e">
        <f t="shared" si="5"/>
        <v>#DIV/0!</v>
      </c>
      <c r="K28" s="4" t="str">
        <f t="shared" si="9"/>
        <v/>
      </c>
    </row>
    <row r="29" spans="1:11" x14ac:dyDescent="0.2">
      <c r="A29" s="51"/>
      <c r="C29" t="e">
        <f t="shared" si="7"/>
        <v>#DIV/0!</v>
      </c>
      <c r="D29" s="4">
        <f t="shared" si="0"/>
        <v>90</v>
      </c>
      <c r="E29" t="e">
        <f t="shared" si="1"/>
        <v>#DIV/0!</v>
      </c>
      <c r="F29" s="2" t="e">
        <f t="shared" si="2"/>
        <v>#DIV/0!</v>
      </c>
      <c r="G29" s="4" t="e">
        <f t="shared" si="3"/>
        <v>#DIV/0!</v>
      </c>
      <c r="H29" s="4">
        <f>(Data!A29-Data!A28)*60*60*24</f>
        <v>29.999999999999968</v>
      </c>
      <c r="I29" s="4">
        <f t="shared" si="8"/>
        <v>0</v>
      </c>
      <c r="J29" s="4" t="e">
        <f t="shared" si="5"/>
        <v>#DIV/0!</v>
      </c>
      <c r="K29" s="4" t="str">
        <f t="shared" si="9"/>
        <v/>
      </c>
    </row>
    <row r="30" spans="1:11" x14ac:dyDescent="0.2">
      <c r="A30" s="51"/>
      <c r="C30" t="e">
        <f t="shared" si="7"/>
        <v>#DIV/0!</v>
      </c>
      <c r="D30" s="4">
        <f t="shared" si="0"/>
        <v>90</v>
      </c>
      <c r="E30" t="e">
        <f t="shared" si="1"/>
        <v>#DIV/0!</v>
      </c>
      <c r="F30" s="2" t="e">
        <f t="shared" si="2"/>
        <v>#DIV/0!</v>
      </c>
      <c r="G30" s="4" t="e">
        <f t="shared" si="3"/>
        <v>#DIV/0!</v>
      </c>
      <c r="H30" s="4">
        <f>(Data!A30-Data!A29)*60*60*24</f>
        <v>29.999999999999968</v>
      </c>
      <c r="I30" s="4">
        <f t="shared" si="8"/>
        <v>0</v>
      </c>
      <c r="J30" s="4" t="e">
        <f t="shared" si="5"/>
        <v>#DIV/0!</v>
      </c>
      <c r="K30" s="4" t="str">
        <f t="shared" si="9"/>
        <v/>
      </c>
    </row>
    <row r="31" spans="1:11" x14ac:dyDescent="0.2">
      <c r="A31" s="51"/>
      <c r="C31" t="e">
        <f t="shared" si="7"/>
        <v>#DIV/0!</v>
      </c>
      <c r="D31" s="4">
        <f t="shared" si="0"/>
        <v>90</v>
      </c>
      <c r="E31" t="e">
        <f t="shared" si="1"/>
        <v>#DIV/0!</v>
      </c>
      <c r="F31" s="2" t="e">
        <f t="shared" si="2"/>
        <v>#DIV/0!</v>
      </c>
      <c r="G31" s="4" t="e">
        <f t="shared" si="3"/>
        <v>#DIV/0!</v>
      </c>
      <c r="H31" s="4">
        <f>(Data!A31-Data!A30)*60*60*24</f>
        <v>29.999999999999968</v>
      </c>
      <c r="I31" s="4">
        <f t="shared" si="8"/>
        <v>0</v>
      </c>
      <c r="J31" s="4" t="e">
        <f t="shared" si="5"/>
        <v>#DIV/0!</v>
      </c>
      <c r="K31" s="4" t="str">
        <f t="shared" si="9"/>
        <v/>
      </c>
    </row>
    <row r="32" spans="1:11" x14ac:dyDescent="0.2">
      <c r="A32" s="51"/>
      <c r="C32" t="e">
        <f t="shared" si="7"/>
        <v>#DIV/0!</v>
      </c>
      <c r="D32" s="4">
        <f t="shared" si="0"/>
        <v>90</v>
      </c>
      <c r="E32" t="e">
        <f t="shared" si="1"/>
        <v>#DIV/0!</v>
      </c>
      <c r="F32" s="2" t="e">
        <f t="shared" si="2"/>
        <v>#DIV/0!</v>
      </c>
      <c r="G32" s="4" t="e">
        <f t="shared" si="3"/>
        <v>#DIV/0!</v>
      </c>
      <c r="H32" s="4">
        <f>(Data!A32-Data!A31)*60*60*24</f>
        <v>29.999999999999968</v>
      </c>
      <c r="I32" s="4">
        <f t="shared" si="8"/>
        <v>0</v>
      </c>
      <c r="J32" s="4" t="e">
        <f t="shared" si="5"/>
        <v>#DIV/0!</v>
      </c>
      <c r="K32" s="4" t="str">
        <f t="shared" si="9"/>
        <v/>
      </c>
    </row>
    <row r="33" spans="1:11" x14ac:dyDescent="0.2">
      <c r="A33" s="51"/>
      <c r="C33" t="e">
        <f t="shared" si="7"/>
        <v>#DIV/0!</v>
      </c>
      <c r="D33" s="4">
        <f t="shared" si="0"/>
        <v>90</v>
      </c>
      <c r="E33" t="e">
        <f t="shared" si="1"/>
        <v>#DIV/0!</v>
      </c>
      <c r="F33" s="2" t="e">
        <f t="shared" si="2"/>
        <v>#DIV/0!</v>
      </c>
      <c r="G33" s="4" t="e">
        <f t="shared" si="3"/>
        <v>#DIV/0!</v>
      </c>
      <c r="H33" s="4">
        <f>(Data!A33-Data!A32)*60*60*24</f>
        <v>29.999999999999968</v>
      </c>
      <c r="I33" s="4">
        <f t="shared" si="8"/>
        <v>0</v>
      </c>
      <c r="J33" s="4" t="e">
        <f t="shared" si="5"/>
        <v>#DIV/0!</v>
      </c>
      <c r="K33" s="4" t="str">
        <f t="shared" si="9"/>
        <v/>
      </c>
    </row>
    <row r="34" spans="1:11" x14ac:dyDescent="0.2">
      <c r="A34" s="51"/>
      <c r="C34" t="e">
        <f t="shared" si="7"/>
        <v>#DIV/0!</v>
      </c>
      <c r="D34" s="4">
        <f t="shared" si="0"/>
        <v>90</v>
      </c>
      <c r="E34" t="e">
        <f t="shared" si="1"/>
        <v>#DIV/0!</v>
      </c>
      <c r="F34" s="2" t="e">
        <f t="shared" si="2"/>
        <v>#DIV/0!</v>
      </c>
      <c r="G34" s="4" t="e">
        <f t="shared" si="3"/>
        <v>#DIV/0!</v>
      </c>
      <c r="H34" s="4">
        <f>(Data!A34-Data!A33)*60*60*24</f>
        <v>29.999999999999968</v>
      </c>
      <c r="I34" s="4">
        <f t="shared" si="8"/>
        <v>0</v>
      </c>
      <c r="J34" s="4" t="e">
        <f t="shared" si="5"/>
        <v>#DIV/0!</v>
      </c>
      <c r="K34" s="4" t="str">
        <f t="shared" si="9"/>
        <v/>
      </c>
    </row>
    <row r="35" spans="1:11" x14ac:dyDescent="0.2">
      <c r="A35" s="51"/>
      <c r="C35" t="e">
        <f t="shared" si="7"/>
        <v>#DIV/0!</v>
      </c>
      <c r="D35" s="4">
        <f t="shared" si="0"/>
        <v>90</v>
      </c>
      <c r="E35" t="e">
        <f t="shared" si="1"/>
        <v>#DIV/0!</v>
      </c>
      <c r="F35" s="2" t="e">
        <f t="shared" si="2"/>
        <v>#DIV/0!</v>
      </c>
      <c r="G35" s="4" t="e">
        <f t="shared" si="3"/>
        <v>#DIV/0!</v>
      </c>
      <c r="H35" s="4">
        <f>(Data!A35-Data!A34)*60*60*24</f>
        <v>29.999999999999968</v>
      </c>
      <c r="I35" s="4">
        <f t="shared" si="8"/>
        <v>0</v>
      </c>
      <c r="J35" s="4" t="e">
        <f t="shared" si="5"/>
        <v>#DIV/0!</v>
      </c>
      <c r="K35" s="4" t="str">
        <f t="shared" si="9"/>
        <v/>
      </c>
    </row>
    <row r="36" spans="1:11" x14ac:dyDescent="0.2">
      <c r="A36" s="51"/>
      <c r="C36" t="e">
        <f t="shared" si="7"/>
        <v>#DIV/0!</v>
      </c>
      <c r="D36" s="4">
        <f t="shared" si="0"/>
        <v>90</v>
      </c>
      <c r="E36" t="e">
        <f t="shared" si="1"/>
        <v>#DIV/0!</v>
      </c>
      <c r="F36" s="2" t="e">
        <f t="shared" si="2"/>
        <v>#DIV/0!</v>
      </c>
      <c r="G36" s="4" t="e">
        <f t="shared" si="3"/>
        <v>#DIV/0!</v>
      </c>
      <c r="H36" s="4">
        <f>(Data!A36-Data!A35)*60*60*24</f>
        <v>29.999999999999968</v>
      </c>
      <c r="I36" s="4">
        <f t="shared" si="8"/>
        <v>0</v>
      </c>
      <c r="J36" s="4" t="e">
        <f t="shared" si="5"/>
        <v>#DIV/0!</v>
      </c>
      <c r="K36" s="4" t="str">
        <f t="shared" si="9"/>
        <v/>
      </c>
    </row>
    <row r="37" spans="1:11" x14ac:dyDescent="0.2">
      <c r="A37" s="51"/>
      <c r="C37" t="e">
        <f t="shared" si="7"/>
        <v>#DIV/0!</v>
      </c>
      <c r="D37" s="4">
        <f t="shared" si="0"/>
        <v>90</v>
      </c>
      <c r="E37" t="e">
        <f t="shared" si="1"/>
        <v>#DIV/0!</v>
      </c>
      <c r="F37" s="2" t="e">
        <f t="shared" si="2"/>
        <v>#DIV/0!</v>
      </c>
      <c r="G37" s="4" t="e">
        <f t="shared" si="3"/>
        <v>#DIV/0!</v>
      </c>
      <c r="H37" s="4">
        <f>(Data!A37-Data!A36)*60*60*24</f>
        <v>29.999999999999968</v>
      </c>
      <c r="I37" s="4">
        <f t="shared" si="8"/>
        <v>0</v>
      </c>
      <c r="J37" s="4" t="e">
        <f t="shared" si="5"/>
        <v>#DIV/0!</v>
      </c>
      <c r="K37" s="4" t="str">
        <f t="shared" si="9"/>
        <v/>
      </c>
    </row>
  </sheetData>
  <mergeCells count="1">
    <mergeCell ref="A6:A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9</vt:i4>
      </vt:variant>
    </vt:vector>
  </HeadingPairs>
  <TitlesOfParts>
    <vt:vector size="10" baseType="lpstr">
      <vt:lpstr>Data</vt:lpstr>
      <vt:lpstr>azimuth</vt:lpstr>
      <vt:lpstr>CARTAZ</vt:lpstr>
      <vt:lpstr>clinometer</vt:lpstr>
      <vt:lpstr>COMPASS</vt:lpstr>
      <vt:lpstr>elevation</vt:lpstr>
      <vt:lpstr>height</vt:lpstr>
      <vt:lpstr>RADDIST</vt:lpstr>
      <vt:lpstr>SPEED</vt:lpstr>
      <vt:lpstr>TimeTaken</vt:lpstr>
    </vt:vector>
  </TitlesOfParts>
  <Company>LEI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 Nels</dc:creator>
  <cp:lastModifiedBy>Andrew Baird</cp:lastModifiedBy>
  <cp:lastPrinted>2003-07-31T18:36:13Z</cp:lastPrinted>
  <dcterms:created xsi:type="dcterms:W3CDTF">1998-08-05T02:17:58Z</dcterms:created>
  <dcterms:modified xsi:type="dcterms:W3CDTF">2019-01-10T17:36:40Z</dcterms:modified>
</cp:coreProperties>
</file>